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bzvserver00\hgv\Direktion\1. Themen\Einstufung\Mystery Guresting\Rundschreiben Mystery\"/>
    </mc:Choice>
  </mc:AlternateContent>
  <workbookProtection workbookPassword="A40E" lockStructure="1"/>
  <bookViews>
    <workbookView xWindow="600" yWindow="465" windowWidth="24600" windowHeight="11865"/>
  </bookViews>
  <sheets>
    <sheet name="Kriterien" sheetId="2" r:id="rId1"/>
    <sheet name="Zusammenfassung" sheetId="5" r:id="rId2"/>
    <sheet name="Punkte" sheetId="3" state="hidden" r:id="rId3"/>
  </sheets>
  <definedNames>
    <definedName name="_xlnm.Print_Area" localSheetId="0">Kriterien!$A$1:$S$329</definedName>
    <definedName name="_xlnm.Print_Area" localSheetId="1">Zusammenfassung!$A$1:$I$64</definedName>
    <definedName name="_xlnm.Print_Titles" localSheetId="0">Kriterien!$1:$2</definedName>
    <definedName name="_xlnm.Print_Titles" localSheetId="1">Zusammenfassung!$1:$2</definedName>
  </definedNames>
  <calcPr calcId="162913"/>
</workbook>
</file>

<file path=xl/calcChain.xml><?xml version="1.0" encoding="utf-8"?>
<calcChain xmlns="http://schemas.openxmlformats.org/spreadsheetml/2006/main">
  <c r="C208" i="2" l="1"/>
  <c r="B208" i="2" l="1"/>
  <c r="F3" i="5" l="1"/>
  <c r="D3" i="5"/>
  <c r="B3" i="5"/>
  <c r="AF244" i="2" l="1"/>
  <c r="AE244" i="2"/>
  <c r="AF243" i="2"/>
  <c r="AE243" i="2"/>
  <c r="AF242" i="2"/>
  <c r="AE242" i="2"/>
  <c r="AF241" i="2"/>
  <c r="AE241" i="2"/>
  <c r="AF240" i="2"/>
  <c r="AE240" i="2"/>
  <c r="AF239" i="2"/>
  <c r="AE239" i="2"/>
  <c r="AF238" i="2"/>
  <c r="AE238" i="2"/>
  <c r="AF237" i="2"/>
  <c r="AE237" i="2"/>
  <c r="AF236" i="2"/>
  <c r="AE236" i="2"/>
  <c r="AF235" i="2"/>
  <c r="AE235" i="2"/>
  <c r="AF233" i="2"/>
  <c r="AE233" i="2"/>
  <c r="AF232" i="2"/>
  <c r="AE232" i="2"/>
  <c r="AF231" i="2"/>
  <c r="AE231" i="2"/>
  <c r="AF230" i="2"/>
  <c r="AE230" i="2"/>
  <c r="AF229" i="2"/>
  <c r="AE229" i="2"/>
  <c r="AF228" i="2"/>
  <c r="AE228" i="2"/>
  <c r="AF227" i="2"/>
  <c r="AE227" i="2"/>
  <c r="AF226" i="2"/>
  <c r="AE226" i="2"/>
  <c r="AF224" i="2"/>
  <c r="AE224" i="2"/>
  <c r="AF223" i="2"/>
  <c r="AE223" i="2"/>
  <c r="AF222" i="2"/>
  <c r="AE222" i="2"/>
  <c r="AF221" i="2"/>
  <c r="AE221" i="2"/>
  <c r="AF220" i="2"/>
  <c r="AE220" i="2"/>
  <c r="AF219" i="2"/>
  <c r="AE219" i="2"/>
  <c r="AC243" i="2"/>
  <c r="AB243" i="2"/>
  <c r="AA243" i="2"/>
  <c r="Z243" i="2"/>
  <c r="Y243" i="2"/>
  <c r="W243" i="2"/>
  <c r="AC242" i="2"/>
  <c r="AB242" i="2"/>
  <c r="AA242" i="2"/>
  <c r="Z242" i="2"/>
  <c r="Y242" i="2"/>
  <c r="W242" i="2"/>
  <c r="AC241" i="2"/>
  <c r="AB241" i="2"/>
  <c r="AA241" i="2"/>
  <c r="Z241" i="2"/>
  <c r="Y241" i="2"/>
  <c r="W241" i="2"/>
  <c r="AC240" i="2"/>
  <c r="AB240" i="2"/>
  <c r="AA240" i="2"/>
  <c r="Z240" i="2"/>
  <c r="Y240" i="2"/>
  <c r="W240" i="2"/>
  <c r="AC239" i="2"/>
  <c r="AB239" i="2"/>
  <c r="AA239" i="2"/>
  <c r="Z239" i="2"/>
  <c r="Y239" i="2"/>
  <c r="W239" i="2"/>
  <c r="AC238" i="2"/>
  <c r="AB238" i="2"/>
  <c r="AA238" i="2"/>
  <c r="Z238" i="2"/>
  <c r="Y238" i="2"/>
  <c r="W238" i="2"/>
  <c r="AC237" i="2"/>
  <c r="AB237" i="2"/>
  <c r="AA237" i="2"/>
  <c r="Z237" i="2"/>
  <c r="Y237" i="2"/>
  <c r="W237" i="2"/>
  <c r="AC236" i="2"/>
  <c r="AB236" i="2"/>
  <c r="AA236" i="2"/>
  <c r="Z236" i="2"/>
  <c r="Y236" i="2"/>
  <c r="W236" i="2"/>
  <c r="AC235" i="2"/>
  <c r="AB235" i="2"/>
  <c r="AA235" i="2"/>
  <c r="Z235" i="2"/>
  <c r="Y235" i="2"/>
  <c r="W235" i="2"/>
  <c r="AC233" i="2"/>
  <c r="AB233" i="2"/>
  <c r="AA233" i="2"/>
  <c r="Z233" i="2"/>
  <c r="Y233" i="2"/>
  <c r="W233" i="2"/>
  <c r="AC232" i="2"/>
  <c r="AB232" i="2"/>
  <c r="AA232" i="2"/>
  <c r="Z232" i="2"/>
  <c r="Y232" i="2"/>
  <c r="W232" i="2"/>
  <c r="AC231" i="2"/>
  <c r="AB231" i="2"/>
  <c r="AA231" i="2"/>
  <c r="Z231" i="2"/>
  <c r="Y231" i="2"/>
  <c r="W231" i="2"/>
  <c r="AC230" i="2"/>
  <c r="AB230" i="2"/>
  <c r="AA230" i="2"/>
  <c r="Z230" i="2"/>
  <c r="Y230" i="2"/>
  <c r="W230" i="2"/>
  <c r="AC229" i="2"/>
  <c r="AB229" i="2"/>
  <c r="AA229" i="2"/>
  <c r="Z229" i="2"/>
  <c r="Y229" i="2"/>
  <c r="W229" i="2"/>
  <c r="AC228" i="2"/>
  <c r="AB228" i="2"/>
  <c r="AA228" i="2"/>
  <c r="Z228" i="2"/>
  <c r="Y228" i="2"/>
  <c r="W228" i="2"/>
  <c r="AC227" i="2"/>
  <c r="AB227" i="2"/>
  <c r="AA227" i="2"/>
  <c r="Z227" i="2"/>
  <c r="Y227" i="2"/>
  <c r="W227" i="2"/>
  <c r="AC226" i="2"/>
  <c r="AB226" i="2"/>
  <c r="AA226" i="2"/>
  <c r="Z226" i="2"/>
  <c r="Y226" i="2"/>
  <c r="W226" i="2"/>
  <c r="AC224" i="2"/>
  <c r="AB224" i="2"/>
  <c r="AA224" i="2"/>
  <c r="Z224" i="2"/>
  <c r="Y224" i="2"/>
  <c r="W224" i="2"/>
  <c r="AC223" i="2"/>
  <c r="AB223" i="2"/>
  <c r="AA223" i="2"/>
  <c r="Z223" i="2"/>
  <c r="Y223" i="2"/>
  <c r="W223" i="2"/>
  <c r="AC222" i="2"/>
  <c r="AB222" i="2"/>
  <c r="AA222" i="2"/>
  <c r="Z222" i="2"/>
  <c r="Y222" i="2"/>
  <c r="W222" i="2"/>
  <c r="AC221" i="2"/>
  <c r="AB221" i="2"/>
  <c r="AA221" i="2"/>
  <c r="Z221" i="2"/>
  <c r="Y221" i="2"/>
  <c r="W221" i="2"/>
  <c r="AC220" i="2"/>
  <c r="AB220" i="2"/>
  <c r="AA220" i="2"/>
  <c r="Z220" i="2"/>
  <c r="Y220" i="2"/>
  <c r="W220" i="2"/>
  <c r="AC219" i="2"/>
  <c r="AB219" i="2"/>
  <c r="AA219" i="2"/>
  <c r="Z219" i="2"/>
  <c r="Y219" i="2"/>
  <c r="W219" i="2"/>
  <c r="M219" i="2"/>
  <c r="N219" i="2"/>
  <c r="M220" i="2"/>
  <c r="N220" i="2"/>
  <c r="M221" i="2"/>
  <c r="N221" i="2"/>
  <c r="M222" i="2"/>
  <c r="N222" i="2"/>
  <c r="M223" i="2"/>
  <c r="N223" i="2"/>
  <c r="M224" i="2"/>
  <c r="N224" i="2"/>
  <c r="M226" i="2"/>
  <c r="N226" i="2"/>
  <c r="M227" i="2"/>
  <c r="N227" i="2"/>
  <c r="M228" i="2"/>
  <c r="N228" i="2"/>
  <c r="M229" i="2"/>
  <c r="N229" i="2"/>
  <c r="M230" i="2"/>
  <c r="N230" i="2"/>
  <c r="M231" i="2"/>
  <c r="N231" i="2"/>
  <c r="M232" i="2"/>
  <c r="N232" i="2"/>
  <c r="M233" i="2"/>
  <c r="N233" i="2"/>
  <c r="M235" i="2"/>
  <c r="N235" i="2"/>
  <c r="M236" i="2"/>
  <c r="N236" i="2"/>
  <c r="M237" i="2"/>
  <c r="N237" i="2"/>
  <c r="M238" i="2"/>
  <c r="N238" i="2"/>
  <c r="M239" i="2"/>
  <c r="N239" i="2"/>
  <c r="M240" i="2"/>
  <c r="N240" i="2"/>
  <c r="M241" i="2"/>
  <c r="N241" i="2"/>
  <c r="M242" i="2"/>
  <c r="N242" i="2"/>
  <c r="M243" i="2"/>
  <c r="N243" i="2"/>
  <c r="Q219" i="2"/>
  <c r="Q220" i="2"/>
  <c r="Q221" i="2"/>
  <c r="Q222" i="2"/>
  <c r="Q223" i="2"/>
  <c r="Q224" i="2"/>
  <c r="Q226" i="2"/>
  <c r="Q227" i="2"/>
  <c r="Q228" i="2"/>
  <c r="Q229" i="2"/>
  <c r="Q230" i="2"/>
  <c r="Q231" i="2"/>
  <c r="Q232" i="2"/>
  <c r="Q233" i="2"/>
  <c r="Q235" i="2"/>
  <c r="Q236" i="2"/>
  <c r="Q237" i="2"/>
  <c r="Q238" i="2"/>
  <c r="Q239" i="2"/>
  <c r="Q240" i="2"/>
  <c r="Q241" i="2"/>
  <c r="Q242" i="2"/>
  <c r="Q243" i="2"/>
  <c r="W208" i="2"/>
  <c r="W209" i="2"/>
  <c r="W210" i="2"/>
  <c r="W211" i="2"/>
  <c r="W212" i="2"/>
  <c r="W213" i="2"/>
  <c r="W214" i="2"/>
  <c r="W215" i="2"/>
  <c r="AE208" i="2"/>
  <c r="AF208" i="2"/>
  <c r="AE209" i="2"/>
  <c r="AF209" i="2"/>
  <c r="AE210" i="2"/>
  <c r="AF210" i="2"/>
  <c r="AE211" i="2"/>
  <c r="AF211" i="2"/>
  <c r="AE212" i="2"/>
  <c r="AF212" i="2"/>
  <c r="AE213" i="2"/>
  <c r="AF213" i="2"/>
  <c r="AE214" i="2"/>
  <c r="AF214" i="2"/>
  <c r="AE215" i="2"/>
  <c r="AF215" i="2"/>
  <c r="Y208" i="2"/>
  <c r="Z208" i="2"/>
  <c r="AA208" i="2"/>
  <c r="AB208" i="2"/>
  <c r="AC208" i="2"/>
  <c r="Y209" i="2"/>
  <c r="Z209" i="2"/>
  <c r="AA209" i="2"/>
  <c r="AB209" i="2"/>
  <c r="AC209" i="2"/>
  <c r="Y210" i="2"/>
  <c r="Z210" i="2"/>
  <c r="AA210" i="2"/>
  <c r="AB210" i="2"/>
  <c r="AC210" i="2"/>
  <c r="Y211" i="2"/>
  <c r="Z211" i="2"/>
  <c r="AA211" i="2"/>
  <c r="AB211" i="2"/>
  <c r="AC211" i="2"/>
  <c r="Y212" i="2"/>
  <c r="Z212" i="2"/>
  <c r="AA212" i="2"/>
  <c r="AB212" i="2"/>
  <c r="AC212" i="2"/>
  <c r="Y213" i="2"/>
  <c r="Z213" i="2"/>
  <c r="AA213" i="2"/>
  <c r="AB213" i="2"/>
  <c r="AC213" i="2"/>
  <c r="Y214" i="2"/>
  <c r="Z214" i="2"/>
  <c r="AA214" i="2"/>
  <c r="AB214" i="2"/>
  <c r="AC214" i="2"/>
  <c r="Y215" i="2"/>
  <c r="Z215" i="2"/>
  <c r="AA215" i="2"/>
  <c r="AB215" i="2"/>
  <c r="AC215" i="2"/>
  <c r="M216" i="2"/>
  <c r="M208" i="2"/>
  <c r="N208" i="2"/>
  <c r="M209" i="2"/>
  <c r="N209" i="2"/>
  <c r="M210" i="2"/>
  <c r="N210" i="2"/>
  <c r="M211" i="2"/>
  <c r="N211" i="2"/>
  <c r="M212" i="2"/>
  <c r="N212" i="2"/>
  <c r="M213" i="2"/>
  <c r="N213" i="2"/>
  <c r="M214" i="2"/>
  <c r="N214" i="2"/>
  <c r="M215" i="2"/>
  <c r="N215" i="2"/>
  <c r="Q208" i="2"/>
  <c r="Q209" i="2"/>
  <c r="Q210" i="2"/>
  <c r="Q211" i="2"/>
  <c r="Q212" i="2"/>
  <c r="Q213" i="2"/>
  <c r="Q214" i="2"/>
  <c r="Q215" i="2"/>
  <c r="Q234" i="2" l="1"/>
  <c r="M234" i="2"/>
  <c r="N234" i="2"/>
  <c r="AD222" i="2"/>
  <c r="O222" i="2" s="1"/>
  <c r="AD233" i="2"/>
  <c r="O233" i="2" s="1"/>
  <c r="P233" i="2" s="1"/>
  <c r="R233" i="2" s="1"/>
  <c r="AD242" i="2"/>
  <c r="O242" i="2" s="1"/>
  <c r="P242" i="2" s="1"/>
  <c r="R242" i="2" s="1"/>
  <c r="AD238" i="2"/>
  <c r="O238" i="2" s="1"/>
  <c r="P238" i="2" s="1"/>
  <c r="R238" i="2" s="1"/>
  <c r="AD228" i="2"/>
  <c r="O228" i="2" s="1"/>
  <c r="P228" i="2" s="1"/>
  <c r="R228" i="2" s="1"/>
  <c r="AD235" i="2"/>
  <c r="O235" i="2" s="1"/>
  <c r="AD241" i="2"/>
  <c r="O241" i="2" s="1"/>
  <c r="P241" i="2" s="1"/>
  <c r="R241" i="2" s="1"/>
  <c r="AD231" i="2"/>
  <c r="O231" i="2" s="1"/>
  <c r="P231" i="2" s="1"/>
  <c r="R231" i="2" s="1"/>
  <c r="P222" i="2"/>
  <c r="R222" i="2" s="1"/>
  <c r="AD221" i="2"/>
  <c r="O221" i="2" s="1"/>
  <c r="P221" i="2" s="1"/>
  <c r="R221" i="2" s="1"/>
  <c r="AD230" i="2"/>
  <c r="O230" i="2" s="1"/>
  <c r="P230" i="2" s="1"/>
  <c r="R230" i="2" s="1"/>
  <c r="AD240" i="2"/>
  <c r="O240" i="2" s="1"/>
  <c r="P240" i="2" s="1"/>
  <c r="R240" i="2" s="1"/>
  <c r="AD243" i="2"/>
  <c r="O243" i="2" s="1"/>
  <c r="P243" i="2" s="1"/>
  <c r="R243" i="2" s="1"/>
  <c r="AD220" i="2"/>
  <c r="O220" i="2" s="1"/>
  <c r="P220" i="2" s="1"/>
  <c r="R220" i="2" s="1"/>
  <c r="AD229" i="2"/>
  <c r="O229" i="2" s="1"/>
  <c r="P229" i="2" s="1"/>
  <c r="R229" i="2" s="1"/>
  <c r="AD239" i="2"/>
  <c r="O239" i="2" s="1"/>
  <c r="P239" i="2" s="1"/>
  <c r="R239" i="2" s="1"/>
  <c r="AD219" i="2"/>
  <c r="O219" i="2" s="1"/>
  <c r="P219" i="2" s="1"/>
  <c r="R219" i="2" s="1"/>
  <c r="AD237" i="2"/>
  <c r="O237" i="2" s="1"/>
  <c r="P237" i="2" s="1"/>
  <c r="R237" i="2" s="1"/>
  <c r="AD227" i="2"/>
  <c r="O227" i="2" s="1"/>
  <c r="P227" i="2" s="1"/>
  <c r="R227" i="2" s="1"/>
  <c r="AD208" i="2"/>
  <c r="O208" i="2" s="1"/>
  <c r="P208" i="2" s="1"/>
  <c r="R208" i="2" s="1"/>
  <c r="AD224" i="2"/>
  <c r="O224" i="2" s="1"/>
  <c r="P224" i="2" s="1"/>
  <c r="R224" i="2" s="1"/>
  <c r="AD236" i="2"/>
  <c r="O236" i="2" s="1"/>
  <c r="P236" i="2" s="1"/>
  <c r="R236" i="2" s="1"/>
  <c r="AD223" i="2"/>
  <c r="O223" i="2" s="1"/>
  <c r="P223" i="2" s="1"/>
  <c r="R223" i="2" s="1"/>
  <c r="AD226" i="2"/>
  <c r="O226" i="2" s="1"/>
  <c r="AD232" i="2"/>
  <c r="O232" i="2" s="1"/>
  <c r="P232" i="2" s="1"/>
  <c r="R232" i="2" s="1"/>
  <c r="AD212" i="2"/>
  <c r="O212" i="2" s="1"/>
  <c r="P212" i="2" s="1"/>
  <c r="R212" i="2" s="1"/>
  <c r="AD215" i="2"/>
  <c r="O215" i="2" s="1"/>
  <c r="P215" i="2" s="1"/>
  <c r="R215" i="2" s="1"/>
  <c r="AD211" i="2"/>
  <c r="O211" i="2" s="1"/>
  <c r="P211" i="2" s="1"/>
  <c r="R211" i="2" s="1"/>
  <c r="AD213" i="2"/>
  <c r="O213" i="2" s="1"/>
  <c r="P213" i="2" s="1"/>
  <c r="R213" i="2" s="1"/>
  <c r="AD209" i="2"/>
  <c r="O209" i="2" s="1"/>
  <c r="P209" i="2" s="1"/>
  <c r="R209" i="2" s="1"/>
  <c r="AD210" i="2"/>
  <c r="O210" i="2" s="1"/>
  <c r="P210" i="2" s="1"/>
  <c r="R210" i="2" s="1"/>
  <c r="AD214" i="2"/>
  <c r="O214" i="2" s="1"/>
  <c r="P214" i="2" s="1"/>
  <c r="R214" i="2" s="1"/>
  <c r="W260" i="2"/>
  <c r="M261" i="2"/>
  <c r="M260" i="2"/>
  <c r="N275" i="2"/>
  <c r="M275" i="2"/>
  <c r="N274" i="2"/>
  <c r="M274" i="2"/>
  <c r="N273" i="2"/>
  <c r="M273" i="2"/>
  <c r="N272" i="2"/>
  <c r="M272" i="2"/>
  <c r="N271" i="2"/>
  <c r="M271" i="2"/>
  <c r="N270" i="2"/>
  <c r="M270" i="2"/>
  <c r="N269" i="2"/>
  <c r="M269" i="2"/>
  <c r="N268" i="2"/>
  <c r="M268" i="2"/>
  <c r="N267" i="2"/>
  <c r="M267" i="2"/>
  <c r="N266" i="2"/>
  <c r="M266" i="2"/>
  <c r="N265" i="2"/>
  <c r="M265" i="2"/>
  <c r="N264" i="2"/>
  <c r="M264" i="2"/>
  <c r="N263" i="2"/>
  <c r="M263" i="2"/>
  <c r="N262" i="2"/>
  <c r="M262" i="2"/>
  <c r="N261" i="2"/>
  <c r="Q275" i="2"/>
  <c r="Q274" i="2"/>
  <c r="Q273" i="2"/>
  <c r="Q272" i="2"/>
  <c r="Q271" i="2"/>
  <c r="Q270" i="2"/>
  <c r="Q269" i="2"/>
  <c r="Q268" i="2"/>
  <c r="Q267" i="2"/>
  <c r="Q266" i="2"/>
  <c r="Q265" i="2"/>
  <c r="Q264" i="2"/>
  <c r="Q263" i="2"/>
  <c r="Q262" i="2"/>
  <c r="Q261" i="2"/>
  <c r="AF275" i="2"/>
  <c r="AE275" i="2"/>
  <c r="AF274" i="2"/>
  <c r="AE274" i="2"/>
  <c r="AF273" i="2"/>
  <c r="AE273" i="2"/>
  <c r="AF272" i="2"/>
  <c r="AE272" i="2"/>
  <c r="AF271" i="2"/>
  <c r="AE271" i="2"/>
  <c r="AF270" i="2"/>
  <c r="AE270" i="2"/>
  <c r="AF269" i="2"/>
  <c r="AE269" i="2"/>
  <c r="AF268" i="2"/>
  <c r="AE268" i="2"/>
  <c r="AF267" i="2"/>
  <c r="AE267" i="2"/>
  <c r="AF266" i="2"/>
  <c r="AE266" i="2"/>
  <c r="AF265" i="2"/>
  <c r="AE265" i="2"/>
  <c r="AF264" i="2"/>
  <c r="AE264" i="2"/>
  <c r="AF263" i="2"/>
  <c r="AE263" i="2"/>
  <c r="AF262" i="2"/>
  <c r="AE262" i="2"/>
  <c r="AF261" i="2"/>
  <c r="AE261" i="2"/>
  <c r="W263" i="2"/>
  <c r="Y263" i="2"/>
  <c r="Z263" i="2"/>
  <c r="AA263" i="2"/>
  <c r="AB263" i="2"/>
  <c r="AC263" i="2"/>
  <c r="W275" i="2"/>
  <c r="Y275" i="2"/>
  <c r="AA275" i="2"/>
  <c r="AB275" i="2"/>
  <c r="AC275" i="2"/>
  <c r="AC274" i="2"/>
  <c r="AB274" i="2"/>
  <c r="AA274" i="2"/>
  <c r="Y274" i="2"/>
  <c r="W274" i="2"/>
  <c r="AC273" i="2"/>
  <c r="AB273" i="2"/>
  <c r="AA273" i="2"/>
  <c r="Z273" i="2"/>
  <c r="Y273" i="2"/>
  <c r="W273" i="2"/>
  <c r="AC272" i="2"/>
  <c r="AB272" i="2"/>
  <c r="AA272" i="2"/>
  <c r="Z272" i="2"/>
  <c r="Y272" i="2"/>
  <c r="W272" i="2"/>
  <c r="AC271" i="2"/>
  <c r="AB271" i="2"/>
  <c r="Z271" i="2"/>
  <c r="Y271" i="2"/>
  <c r="W271" i="2"/>
  <c r="AC270" i="2"/>
  <c r="AB270" i="2"/>
  <c r="Z270" i="2"/>
  <c r="Y270" i="2"/>
  <c r="W270" i="2"/>
  <c r="AC269" i="2"/>
  <c r="AB269" i="2"/>
  <c r="AA269" i="2"/>
  <c r="Z269" i="2"/>
  <c r="W269" i="2"/>
  <c r="AC268" i="2"/>
  <c r="AB268" i="2"/>
  <c r="AA268" i="2"/>
  <c r="Z268" i="2"/>
  <c r="Y268" i="2"/>
  <c r="W268" i="2"/>
  <c r="AC267" i="2"/>
  <c r="AB267" i="2"/>
  <c r="AA267" i="2"/>
  <c r="Y267" i="2"/>
  <c r="W267" i="2"/>
  <c r="AC266" i="2"/>
  <c r="AB266" i="2"/>
  <c r="AA266" i="2"/>
  <c r="Z266" i="2"/>
  <c r="Y266" i="2"/>
  <c r="W266" i="2"/>
  <c r="AC265" i="2"/>
  <c r="AB265" i="2"/>
  <c r="AA265" i="2"/>
  <c r="Z265" i="2"/>
  <c r="Y265" i="2"/>
  <c r="W265" i="2"/>
  <c r="AC264" i="2"/>
  <c r="AB264" i="2"/>
  <c r="Z264" i="2"/>
  <c r="Y264" i="2"/>
  <c r="W264" i="2"/>
  <c r="AC262" i="2"/>
  <c r="AB262" i="2"/>
  <c r="Z262" i="2"/>
  <c r="Y262" i="2"/>
  <c r="W262" i="2"/>
  <c r="AC261" i="2"/>
  <c r="AB261" i="2"/>
  <c r="AA261" i="2"/>
  <c r="Y261" i="2"/>
  <c r="W261" i="2"/>
  <c r="O234" i="2" l="1"/>
  <c r="P226" i="2"/>
  <c r="P234" i="2" s="1"/>
  <c r="R234" i="2" s="1"/>
  <c r="P235" i="2"/>
  <c r="AD263" i="2"/>
  <c r="O263" i="2" s="1"/>
  <c r="P263" i="2" s="1"/>
  <c r="R263" i="2" s="1"/>
  <c r="AD273" i="2"/>
  <c r="O273" i="2" s="1"/>
  <c r="P273" i="2" s="1"/>
  <c r="R273" i="2" s="1"/>
  <c r="AD266" i="2"/>
  <c r="O266" i="2" s="1"/>
  <c r="P266" i="2" s="1"/>
  <c r="R266" i="2" s="1"/>
  <c r="AD265" i="2"/>
  <c r="O265" i="2" s="1"/>
  <c r="P265" i="2" s="1"/>
  <c r="R265" i="2" s="1"/>
  <c r="AD272" i="2"/>
  <c r="O272" i="2" s="1"/>
  <c r="P272" i="2" s="1"/>
  <c r="R272" i="2" s="1"/>
  <c r="AD268" i="2"/>
  <c r="O268" i="2" s="1"/>
  <c r="P268" i="2" s="1"/>
  <c r="R268" i="2" s="1"/>
  <c r="B2" i="5"/>
  <c r="R235" i="2" l="1"/>
  <c r="R226" i="2"/>
  <c r="AF289" i="2"/>
  <c r="AE289" i="2"/>
  <c r="AF288" i="2"/>
  <c r="AE288" i="2"/>
  <c r="AF287" i="2"/>
  <c r="AE287" i="2"/>
  <c r="AF286" i="2"/>
  <c r="AE286" i="2"/>
  <c r="AF285" i="2"/>
  <c r="AE285" i="2"/>
  <c r="AF284" i="2"/>
  <c r="AE284" i="2"/>
  <c r="AF283" i="2"/>
  <c r="AE283" i="2"/>
  <c r="AF282" i="2"/>
  <c r="AE282" i="2"/>
  <c r="AF281" i="2"/>
  <c r="AE281" i="2"/>
  <c r="AF280" i="2"/>
  <c r="AE280" i="2"/>
  <c r="AF279" i="2"/>
  <c r="AE279" i="2"/>
  <c r="AF278" i="2"/>
  <c r="AE278" i="2"/>
  <c r="AF277" i="2"/>
  <c r="AE277" i="2"/>
  <c r="AF276" i="2"/>
  <c r="AE276" i="2"/>
  <c r="AF260" i="2"/>
  <c r="AE260" i="2"/>
  <c r="AF254" i="2"/>
  <c r="AE254" i="2"/>
  <c r="AF253" i="2"/>
  <c r="AE253" i="2"/>
  <c r="AF252" i="2"/>
  <c r="AE252" i="2"/>
  <c r="AF251" i="2"/>
  <c r="AE251" i="2"/>
  <c r="AF250" i="2"/>
  <c r="AE250" i="2"/>
  <c r="AF249" i="2"/>
  <c r="AE249" i="2"/>
  <c r="AF248" i="2"/>
  <c r="AE248" i="2"/>
  <c r="AF246" i="2"/>
  <c r="AE246" i="2"/>
  <c r="AF245" i="2"/>
  <c r="AE245" i="2"/>
  <c r="AF218" i="2"/>
  <c r="AE218" i="2"/>
  <c r="AF216" i="2"/>
  <c r="AE216" i="2"/>
  <c r="AF207" i="2"/>
  <c r="AE207" i="2"/>
  <c r="AF206" i="2"/>
  <c r="AE206" i="2"/>
  <c r="AF205" i="2"/>
  <c r="AE205" i="2"/>
  <c r="AF200" i="2"/>
  <c r="AE200" i="2"/>
  <c r="AF199" i="2"/>
  <c r="AE199" i="2"/>
  <c r="AF198" i="2"/>
  <c r="AE198" i="2"/>
  <c r="AF197" i="2"/>
  <c r="AE197" i="2"/>
  <c r="AF196" i="2"/>
  <c r="AE196" i="2"/>
  <c r="AF195" i="2"/>
  <c r="AE195" i="2"/>
  <c r="AF194" i="2"/>
  <c r="AE194" i="2"/>
  <c r="AF193" i="2"/>
  <c r="AE193" i="2"/>
  <c r="AF192" i="2"/>
  <c r="AE192" i="2"/>
  <c r="AF191" i="2"/>
  <c r="AE191" i="2"/>
  <c r="AF190" i="2"/>
  <c r="AE190" i="2"/>
  <c r="AF189" i="2"/>
  <c r="AE189" i="2"/>
  <c r="AF188" i="2"/>
  <c r="AE188" i="2"/>
  <c r="AF187" i="2"/>
  <c r="AE187" i="2"/>
  <c r="AF186" i="2"/>
  <c r="AE186" i="2"/>
  <c r="AF185" i="2"/>
  <c r="AE185" i="2"/>
  <c r="AF184" i="2"/>
  <c r="AE184" i="2"/>
  <c r="AF183" i="2"/>
  <c r="AE183" i="2"/>
  <c r="AF182" i="2"/>
  <c r="AE182" i="2"/>
  <c r="AF181" i="2"/>
  <c r="AE181" i="2"/>
  <c r="AF180" i="2"/>
  <c r="AE180" i="2"/>
  <c r="AF179" i="2"/>
  <c r="AE179" i="2"/>
  <c r="AF178" i="2"/>
  <c r="AE178" i="2"/>
  <c r="AF177" i="2"/>
  <c r="AE177" i="2"/>
  <c r="AF176" i="2"/>
  <c r="AE176" i="2"/>
  <c r="AF175" i="2"/>
  <c r="AE175" i="2"/>
  <c r="AF174" i="2"/>
  <c r="AE174" i="2"/>
  <c r="AF173" i="2"/>
  <c r="AE173" i="2"/>
  <c r="AF172" i="2"/>
  <c r="AE172" i="2"/>
  <c r="AF171" i="2"/>
  <c r="AE171" i="2"/>
  <c r="AF170" i="2"/>
  <c r="AE170" i="2"/>
  <c r="AF169" i="2"/>
  <c r="AE169" i="2"/>
  <c r="AF168" i="2"/>
  <c r="AE168" i="2"/>
  <c r="AF167" i="2"/>
  <c r="AE167" i="2"/>
  <c r="AF166" i="2"/>
  <c r="AE166" i="2"/>
  <c r="AF165" i="2"/>
  <c r="AE165" i="2"/>
  <c r="AF164" i="2"/>
  <c r="AE164" i="2"/>
  <c r="AF163" i="2"/>
  <c r="AE163" i="2"/>
  <c r="AF162" i="2"/>
  <c r="AE162" i="2"/>
  <c r="AF161" i="2"/>
  <c r="AE161" i="2"/>
  <c r="AF160" i="2"/>
  <c r="AE160" i="2"/>
  <c r="AF159" i="2"/>
  <c r="AE159" i="2"/>
  <c r="AF158" i="2"/>
  <c r="AE158" i="2"/>
  <c r="AF157" i="2"/>
  <c r="AE157" i="2"/>
  <c r="AF156" i="2"/>
  <c r="AE156" i="2"/>
  <c r="AF155" i="2"/>
  <c r="AE155" i="2"/>
  <c r="AF154" i="2"/>
  <c r="AE154" i="2"/>
  <c r="AF149" i="2"/>
  <c r="AE149" i="2"/>
  <c r="AF148" i="2"/>
  <c r="AE148" i="2"/>
  <c r="AF147" i="2"/>
  <c r="AE147" i="2"/>
  <c r="AF146" i="2"/>
  <c r="AE146" i="2"/>
  <c r="AF145" i="2"/>
  <c r="AE145" i="2"/>
  <c r="AF144" i="2"/>
  <c r="AE144" i="2"/>
  <c r="AF143" i="2"/>
  <c r="AE143" i="2"/>
  <c r="AF142" i="2"/>
  <c r="AE142" i="2"/>
  <c r="AF141" i="2"/>
  <c r="AE141" i="2"/>
  <c r="AF140" i="2"/>
  <c r="AE140" i="2"/>
  <c r="AF139" i="2"/>
  <c r="AE139" i="2"/>
  <c r="AF138" i="2"/>
  <c r="AE138" i="2"/>
  <c r="AF137" i="2"/>
  <c r="AE137" i="2"/>
  <c r="AF136" i="2"/>
  <c r="AE136" i="2"/>
  <c r="AF135" i="2"/>
  <c r="AE135" i="2"/>
  <c r="AF134" i="2"/>
  <c r="AE134" i="2"/>
  <c r="AF133" i="2"/>
  <c r="AE133" i="2"/>
  <c r="AF132" i="2"/>
  <c r="AE132" i="2"/>
  <c r="AF131" i="2"/>
  <c r="AE131" i="2"/>
  <c r="AF130" i="2"/>
  <c r="AE130" i="2"/>
  <c r="AF129" i="2"/>
  <c r="AE129" i="2"/>
  <c r="AF128" i="2"/>
  <c r="AE128" i="2"/>
  <c r="AF127" i="2"/>
  <c r="AE127" i="2"/>
  <c r="AF126" i="2"/>
  <c r="AE126" i="2"/>
  <c r="AF121" i="2"/>
  <c r="AE121" i="2"/>
  <c r="AF120" i="2"/>
  <c r="AE120" i="2"/>
  <c r="AF119" i="2"/>
  <c r="AE119" i="2"/>
  <c r="AF118" i="2"/>
  <c r="AE118" i="2"/>
  <c r="AF117" i="2"/>
  <c r="AE117" i="2"/>
  <c r="AF116" i="2"/>
  <c r="AE116" i="2"/>
  <c r="AF115" i="2"/>
  <c r="AE115" i="2"/>
  <c r="AF114" i="2"/>
  <c r="AE114" i="2"/>
  <c r="AF113" i="2"/>
  <c r="AE113" i="2"/>
  <c r="AF112" i="2"/>
  <c r="AE112" i="2"/>
  <c r="AF111" i="2"/>
  <c r="AE111" i="2"/>
  <c r="AF110" i="2"/>
  <c r="AE110" i="2"/>
  <c r="AF109" i="2"/>
  <c r="AE109" i="2"/>
  <c r="AF108" i="2"/>
  <c r="AE108" i="2"/>
  <c r="AF107" i="2"/>
  <c r="AE107" i="2"/>
  <c r="AF106" i="2"/>
  <c r="AE106" i="2"/>
  <c r="AF105" i="2"/>
  <c r="AE105" i="2"/>
  <c r="AF104" i="2"/>
  <c r="AE104" i="2"/>
  <c r="AF103" i="2"/>
  <c r="AE103" i="2"/>
  <c r="AF102" i="2"/>
  <c r="AE102" i="2"/>
  <c r="AF101" i="2"/>
  <c r="AE101" i="2"/>
  <c r="AF100" i="2"/>
  <c r="AE100" i="2"/>
  <c r="AF99" i="2"/>
  <c r="AE99" i="2"/>
  <c r="AF98" i="2"/>
  <c r="AE98" i="2"/>
  <c r="AF97" i="2"/>
  <c r="AE97" i="2"/>
  <c r="AF96" i="2"/>
  <c r="AE96" i="2"/>
  <c r="AF95" i="2"/>
  <c r="AE95" i="2"/>
  <c r="AF94" i="2"/>
  <c r="AE94" i="2"/>
  <c r="AF93" i="2"/>
  <c r="AE93" i="2"/>
  <c r="AF92" i="2"/>
  <c r="AE92" i="2"/>
  <c r="AF91" i="2"/>
  <c r="AE91" i="2"/>
  <c r="AF69" i="2"/>
  <c r="AF86" i="2"/>
  <c r="AE86" i="2"/>
  <c r="AF85" i="2"/>
  <c r="AE85" i="2"/>
  <c r="AF84" i="2"/>
  <c r="AE84" i="2"/>
  <c r="AF83" i="2"/>
  <c r="AE83" i="2"/>
  <c r="AF82" i="2"/>
  <c r="AE82" i="2"/>
  <c r="AF81" i="2"/>
  <c r="AE81" i="2"/>
  <c r="AF80" i="2"/>
  <c r="AE80" i="2"/>
  <c r="AF79" i="2"/>
  <c r="AE79" i="2"/>
  <c r="AF78" i="2"/>
  <c r="AE78" i="2"/>
  <c r="AF77" i="2"/>
  <c r="AE77" i="2"/>
  <c r="AF76" i="2"/>
  <c r="AE76" i="2"/>
  <c r="AF75" i="2"/>
  <c r="AE75" i="2"/>
  <c r="AF74" i="2"/>
  <c r="AE74" i="2"/>
  <c r="AF73" i="2"/>
  <c r="AE73" i="2"/>
  <c r="AF72" i="2"/>
  <c r="AE72" i="2"/>
  <c r="AF71" i="2"/>
  <c r="AE71" i="2"/>
  <c r="AF70" i="2"/>
  <c r="AE70" i="2"/>
  <c r="AE69" i="2"/>
  <c r="AF68" i="2"/>
  <c r="AE68" i="2"/>
  <c r="AF67" i="2"/>
  <c r="AE67" i="2"/>
  <c r="AF66" i="2"/>
  <c r="AE66" i="2"/>
  <c r="AF65" i="2"/>
  <c r="AE65" i="2"/>
  <c r="AF64" i="2"/>
  <c r="AE64" i="2"/>
  <c r="AF63" i="2"/>
  <c r="AE63" i="2"/>
  <c r="AF62" i="2"/>
  <c r="AE62" i="2"/>
  <c r="AF61" i="2"/>
  <c r="AE61" i="2"/>
  <c r="AF60" i="2"/>
  <c r="AE60" i="2"/>
  <c r="AF59" i="2"/>
  <c r="AE59" i="2"/>
  <c r="AF58" i="2"/>
  <c r="AE58" i="2"/>
  <c r="AF57" i="2"/>
  <c r="AE57" i="2"/>
  <c r="AF56" i="2"/>
  <c r="AE56" i="2"/>
  <c r="AF55" i="2"/>
  <c r="AE55" i="2"/>
  <c r="AF54" i="2"/>
  <c r="AE54" i="2"/>
  <c r="AF53" i="2"/>
  <c r="AE53" i="2"/>
  <c r="AF52" i="2"/>
  <c r="AE52" i="2"/>
  <c r="AF51" i="2"/>
  <c r="AE51" i="2"/>
  <c r="AF50" i="2"/>
  <c r="AE50" i="2"/>
  <c r="AF49" i="2"/>
  <c r="AE49" i="2"/>
  <c r="AF48" i="2"/>
  <c r="AE48" i="2"/>
  <c r="AF43" i="2"/>
  <c r="AE43" i="2"/>
  <c r="AF42" i="2"/>
  <c r="AE42" i="2"/>
  <c r="AF41" i="2"/>
  <c r="AE41" i="2"/>
  <c r="AF40" i="2"/>
  <c r="AE40" i="2"/>
  <c r="AF39" i="2"/>
  <c r="AE39" i="2"/>
  <c r="AF38" i="2"/>
  <c r="AE38" i="2"/>
  <c r="AF37" i="2"/>
  <c r="AE37" i="2"/>
  <c r="AF36" i="2"/>
  <c r="AE36" i="2"/>
  <c r="AF35" i="2"/>
  <c r="AE35" i="2"/>
  <c r="AF34" i="2"/>
  <c r="AE34" i="2"/>
  <c r="AF33" i="2"/>
  <c r="AE33" i="2"/>
  <c r="AF32" i="2"/>
  <c r="AE32" i="2"/>
  <c r="AF31" i="2"/>
  <c r="AE31" i="2"/>
  <c r="AE6" i="2" l="1"/>
  <c r="AE7" i="2"/>
  <c r="AE8" i="2"/>
  <c r="AE9" i="2"/>
  <c r="AE10" i="2"/>
  <c r="AE11" i="2"/>
  <c r="AE12" i="2"/>
  <c r="AE13" i="2"/>
  <c r="AE14" i="2"/>
  <c r="AE15" i="2"/>
  <c r="AE16" i="2"/>
  <c r="AE17" i="2"/>
  <c r="AE18" i="2"/>
  <c r="AE19" i="2"/>
  <c r="AE20" i="2"/>
  <c r="AE21" i="2"/>
  <c r="AE22" i="2"/>
  <c r="AE23" i="2"/>
  <c r="AE24" i="2"/>
  <c r="AE25" i="2"/>
  <c r="AE26" i="2"/>
  <c r="AE5" i="2"/>
  <c r="AF6" i="2"/>
  <c r="AF7" i="2"/>
  <c r="AF8" i="2"/>
  <c r="AF9" i="2"/>
  <c r="AF10" i="2"/>
  <c r="AF11" i="2"/>
  <c r="AF12" i="2"/>
  <c r="AF13" i="2"/>
  <c r="AF14" i="2"/>
  <c r="AF15" i="2"/>
  <c r="AF16" i="2"/>
  <c r="AF17" i="2"/>
  <c r="AF18" i="2"/>
  <c r="AF19" i="2"/>
  <c r="AF20" i="2"/>
  <c r="AF21" i="2"/>
  <c r="AF22" i="2"/>
  <c r="AF23" i="2"/>
  <c r="AF24" i="2"/>
  <c r="AF25" i="2"/>
  <c r="AF26" i="2"/>
  <c r="AF5" i="2"/>
  <c r="D21" i="5" l="1"/>
  <c r="D19" i="5"/>
  <c r="D17" i="5"/>
  <c r="D15" i="5"/>
  <c r="D13" i="5"/>
  <c r="D11" i="5"/>
  <c r="D9" i="5"/>
  <c r="D7" i="5"/>
  <c r="C10" i="5"/>
  <c r="C12" i="5"/>
  <c r="C14" i="5"/>
  <c r="C16" i="5"/>
  <c r="C18" i="5"/>
  <c r="C20" i="5"/>
  <c r="B20" i="5"/>
  <c r="B18" i="5"/>
  <c r="B16" i="5"/>
  <c r="B14" i="5"/>
  <c r="B12" i="5"/>
  <c r="B10" i="5"/>
  <c r="C8" i="5"/>
  <c r="B8" i="5"/>
  <c r="C6" i="5"/>
  <c r="B6" i="5"/>
  <c r="Q248" i="2"/>
  <c r="Q5" i="2"/>
  <c r="N289" i="2"/>
  <c r="N288" i="2"/>
  <c r="N287" i="2"/>
  <c r="N286" i="2"/>
  <c r="N285" i="2"/>
  <c r="N284" i="2"/>
  <c r="N283" i="2"/>
  <c r="N282" i="2"/>
  <c r="N281" i="2"/>
  <c r="N280" i="2"/>
  <c r="N279" i="2"/>
  <c r="N278" i="2"/>
  <c r="N277" i="2"/>
  <c r="N276" i="2"/>
  <c r="N260" i="2"/>
  <c r="N254" i="2"/>
  <c r="N253" i="2"/>
  <c r="N252" i="2"/>
  <c r="N251" i="2"/>
  <c r="N250" i="2"/>
  <c r="N249" i="2"/>
  <c r="N248" i="2"/>
  <c r="N246" i="2"/>
  <c r="N245" i="2"/>
  <c r="N244" i="2"/>
  <c r="N218" i="2"/>
  <c r="N225" i="2" s="1"/>
  <c r="N216" i="2"/>
  <c r="N207" i="2"/>
  <c r="N206" i="2"/>
  <c r="N205"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49" i="2"/>
  <c r="N148" i="2"/>
  <c r="N147" i="2"/>
  <c r="N146" i="2"/>
  <c r="N145" i="2"/>
  <c r="N144" i="2"/>
  <c r="N143" i="2"/>
  <c r="N142" i="2"/>
  <c r="N141" i="2"/>
  <c r="N140" i="2"/>
  <c r="N139" i="2"/>
  <c r="N138" i="2"/>
  <c r="N137" i="2"/>
  <c r="N136" i="2"/>
  <c r="N135" i="2"/>
  <c r="N134" i="2"/>
  <c r="N133" i="2"/>
  <c r="N132" i="2"/>
  <c r="N131" i="2"/>
  <c r="N130" i="2"/>
  <c r="N129" i="2"/>
  <c r="N128" i="2"/>
  <c r="N127" i="2"/>
  <c r="N126"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3" i="2"/>
  <c r="N42" i="2"/>
  <c r="N41" i="2"/>
  <c r="N40" i="2"/>
  <c r="N39" i="2"/>
  <c r="N38" i="2"/>
  <c r="N37" i="2"/>
  <c r="N36" i="2"/>
  <c r="N35" i="2"/>
  <c r="N34" i="2"/>
  <c r="N33" i="2"/>
  <c r="N32" i="2"/>
  <c r="N31" i="2"/>
  <c r="N6" i="2"/>
  <c r="N26" i="2"/>
  <c r="N25" i="2"/>
  <c r="N24" i="2"/>
  <c r="N23" i="2"/>
  <c r="N22" i="2"/>
  <c r="N21" i="2"/>
  <c r="N20" i="2"/>
  <c r="N19" i="2"/>
  <c r="N18" i="2"/>
  <c r="N17" i="2"/>
  <c r="N16" i="2"/>
  <c r="N15" i="2"/>
  <c r="N14" i="2"/>
  <c r="N13" i="2"/>
  <c r="N12" i="2"/>
  <c r="N11" i="2"/>
  <c r="N10" i="2"/>
  <c r="N9" i="2"/>
  <c r="N8" i="2"/>
  <c r="N7" i="2"/>
  <c r="N5" i="2"/>
  <c r="Y162" i="2"/>
  <c r="Y163" i="2"/>
  <c r="Y164" i="2"/>
  <c r="Y165" i="2"/>
  <c r="Y166" i="2"/>
  <c r="Y167" i="2"/>
  <c r="N247" i="2" l="1"/>
  <c r="N255" i="2"/>
  <c r="N217" i="2"/>
  <c r="F297" i="2"/>
  <c r="K297" i="2"/>
  <c r="AC289" i="2"/>
  <c r="AB289" i="2"/>
  <c r="AA289" i="2"/>
  <c r="Z289" i="2"/>
  <c r="Y289" i="2"/>
  <c r="AC288" i="2"/>
  <c r="AB288" i="2"/>
  <c r="AA288" i="2"/>
  <c r="Y288" i="2"/>
  <c r="AC287" i="2"/>
  <c r="AB287" i="2"/>
  <c r="AA287" i="2"/>
  <c r="Y287" i="2"/>
  <c r="AC286" i="2"/>
  <c r="AB286" i="2"/>
  <c r="AA286" i="2"/>
  <c r="Z286" i="2"/>
  <c r="AC285" i="2"/>
  <c r="AB285" i="2"/>
  <c r="AA285" i="2"/>
  <c r="Z285" i="2"/>
  <c r="AC284" i="2"/>
  <c r="AB284" i="2"/>
  <c r="AA284" i="2"/>
  <c r="Z284" i="2"/>
  <c r="Y284" i="2"/>
  <c r="AC283" i="2"/>
  <c r="AB283" i="2"/>
  <c r="AA283" i="2"/>
  <c r="Y283" i="2"/>
  <c r="AC282" i="2"/>
  <c r="AB282" i="2"/>
  <c r="AA282" i="2"/>
  <c r="Z282" i="2"/>
  <c r="Y282" i="2"/>
  <c r="AC281" i="2"/>
  <c r="AB281" i="2"/>
  <c r="AA281" i="2"/>
  <c r="Y281" i="2"/>
  <c r="AC280" i="2"/>
  <c r="AB280" i="2"/>
  <c r="AA280" i="2"/>
  <c r="Z280" i="2"/>
  <c r="AC279" i="2"/>
  <c r="AB279" i="2"/>
  <c r="AA279" i="2"/>
  <c r="Y279" i="2"/>
  <c r="AC278" i="2"/>
  <c r="AB278" i="2"/>
  <c r="AA278" i="2"/>
  <c r="Y278" i="2"/>
  <c r="AC277" i="2"/>
  <c r="AB277" i="2"/>
  <c r="AA277" i="2"/>
  <c r="Y277" i="2"/>
  <c r="AC276" i="2"/>
  <c r="AB276" i="2"/>
  <c r="AA276" i="2"/>
  <c r="Z276" i="2"/>
  <c r="AC260" i="2"/>
  <c r="AB260" i="2"/>
  <c r="AA260" i="2"/>
  <c r="AC254" i="2"/>
  <c r="AB254" i="2"/>
  <c r="AA254" i="2"/>
  <c r="Z254" i="2"/>
  <c r="Y254" i="2"/>
  <c r="AC253" i="2"/>
  <c r="AB253" i="2"/>
  <c r="AA253" i="2"/>
  <c r="Z253" i="2"/>
  <c r="Y253" i="2"/>
  <c r="AC252" i="2"/>
  <c r="AB252" i="2"/>
  <c r="AA252" i="2"/>
  <c r="Z252" i="2"/>
  <c r="Y252" i="2"/>
  <c r="AC251" i="2"/>
  <c r="AB251" i="2"/>
  <c r="AA251" i="2"/>
  <c r="Z251" i="2"/>
  <c r="Y251" i="2"/>
  <c r="AC250" i="2"/>
  <c r="AB250" i="2"/>
  <c r="AA250" i="2"/>
  <c r="Z250" i="2"/>
  <c r="Y250" i="2"/>
  <c r="AC249" i="2"/>
  <c r="AB249" i="2"/>
  <c r="AA249" i="2"/>
  <c r="Z249" i="2"/>
  <c r="AC248" i="2"/>
  <c r="AB248" i="2"/>
  <c r="AA248" i="2"/>
  <c r="Z248" i="2"/>
  <c r="AC246" i="2"/>
  <c r="AB246" i="2"/>
  <c r="AA246" i="2"/>
  <c r="Z246" i="2"/>
  <c r="Y246" i="2"/>
  <c r="AC245" i="2"/>
  <c r="AB245" i="2"/>
  <c r="AA245" i="2"/>
  <c r="Z245" i="2"/>
  <c r="Y245" i="2"/>
  <c r="AC244" i="2"/>
  <c r="AB244" i="2"/>
  <c r="AA244" i="2"/>
  <c r="Z244" i="2"/>
  <c r="Y244" i="2"/>
  <c r="AC218" i="2"/>
  <c r="AB218" i="2"/>
  <c r="AA218" i="2"/>
  <c r="Y218" i="2"/>
  <c r="AC216" i="2"/>
  <c r="AB216" i="2"/>
  <c r="AA216" i="2"/>
  <c r="Z216" i="2"/>
  <c r="AC207" i="2"/>
  <c r="AB207" i="2"/>
  <c r="AA207" i="2"/>
  <c r="Y207" i="2"/>
  <c r="AC206" i="2"/>
  <c r="AB206" i="2"/>
  <c r="AA206" i="2"/>
  <c r="Y206" i="2"/>
  <c r="AC205" i="2"/>
  <c r="AB205" i="2"/>
  <c r="AA205" i="2"/>
  <c r="Y205" i="2"/>
  <c r="AC200" i="2"/>
  <c r="AB200" i="2"/>
  <c r="AA200" i="2"/>
  <c r="Z200" i="2"/>
  <c r="Y200" i="2"/>
  <c r="AC199" i="2"/>
  <c r="AB199" i="2"/>
  <c r="Z199" i="2"/>
  <c r="Y199" i="2"/>
  <c r="AC198" i="2"/>
  <c r="AB198" i="2"/>
  <c r="AA198" i="2"/>
  <c r="Z198" i="2"/>
  <c r="Y198" i="2"/>
  <c r="AC197" i="2"/>
  <c r="AB197" i="2"/>
  <c r="Z197" i="2"/>
  <c r="Y197" i="2"/>
  <c r="AC196" i="2"/>
  <c r="AB196" i="2"/>
  <c r="AA196" i="2"/>
  <c r="Z196" i="2"/>
  <c r="Y196" i="2"/>
  <c r="AC195" i="2"/>
  <c r="AB195" i="2"/>
  <c r="AA195" i="2"/>
  <c r="Y195" i="2"/>
  <c r="AC194" i="2"/>
  <c r="AB194" i="2"/>
  <c r="AA194" i="2"/>
  <c r="Y194" i="2"/>
  <c r="AC193" i="2"/>
  <c r="AB193" i="2"/>
  <c r="AA193" i="2"/>
  <c r="Z193" i="2"/>
  <c r="AC192" i="2"/>
  <c r="AB192" i="2"/>
  <c r="AA192" i="2"/>
  <c r="Z192" i="2"/>
  <c r="Y192" i="2"/>
  <c r="AC191" i="2"/>
  <c r="AB191" i="2"/>
  <c r="AA191" i="2"/>
  <c r="Z191" i="2"/>
  <c r="Y191" i="2"/>
  <c r="AC190" i="2"/>
  <c r="AB190" i="2"/>
  <c r="AA190" i="2"/>
  <c r="Z190" i="2"/>
  <c r="Y190" i="2"/>
  <c r="AC189" i="2"/>
  <c r="AB189" i="2"/>
  <c r="AA189" i="2"/>
  <c r="Y189" i="2"/>
  <c r="AC188" i="2"/>
  <c r="AB188" i="2"/>
  <c r="AA188" i="2"/>
  <c r="Z188" i="2"/>
  <c r="Y188" i="2"/>
  <c r="AC187" i="2"/>
  <c r="AB187" i="2"/>
  <c r="Z187" i="2"/>
  <c r="Y187" i="2"/>
  <c r="AC186" i="2"/>
  <c r="AB186" i="2"/>
  <c r="AA186" i="2"/>
  <c r="Z186" i="2"/>
  <c r="Y186" i="2"/>
  <c r="AC185" i="2"/>
  <c r="AB185" i="2"/>
  <c r="AA185" i="2"/>
  <c r="Z185" i="2"/>
  <c r="Y185" i="2"/>
  <c r="AC184" i="2"/>
  <c r="AB184" i="2"/>
  <c r="AA184" i="2"/>
  <c r="Y184" i="2"/>
  <c r="AC183" i="2"/>
  <c r="AB183" i="2"/>
  <c r="AA183" i="2"/>
  <c r="Z183" i="2"/>
  <c r="Y183" i="2"/>
  <c r="AC182" i="2"/>
  <c r="AB182" i="2"/>
  <c r="AA182" i="2"/>
  <c r="Z182" i="2"/>
  <c r="Y182" i="2"/>
  <c r="AC181" i="2"/>
  <c r="AB181" i="2"/>
  <c r="AA181" i="2"/>
  <c r="Z181" i="2"/>
  <c r="Y181" i="2"/>
  <c r="AC180" i="2"/>
  <c r="AB180" i="2"/>
  <c r="AA180" i="2"/>
  <c r="Y180" i="2"/>
  <c r="AC179" i="2"/>
  <c r="AB179" i="2"/>
  <c r="AA179" i="2"/>
  <c r="Z179" i="2"/>
  <c r="Y179" i="2"/>
  <c r="AC178" i="2"/>
  <c r="AB178" i="2"/>
  <c r="AA178" i="2"/>
  <c r="Y178" i="2"/>
  <c r="AC177" i="2"/>
  <c r="AB177" i="2"/>
  <c r="AA177" i="2"/>
  <c r="Y177" i="2"/>
  <c r="AC176" i="2"/>
  <c r="AB176" i="2"/>
  <c r="AA176" i="2"/>
  <c r="Z176" i="2"/>
  <c r="Y176" i="2"/>
  <c r="AC175" i="2"/>
  <c r="AB175" i="2"/>
  <c r="AA175" i="2"/>
  <c r="Z175" i="2"/>
  <c r="AC174" i="2"/>
  <c r="AB174" i="2"/>
  <c r="Z174" i="2"/>
  <c r="Y174" i="2"/>
  <c r="AC173" i="2"/>
  <c r="AB173" i="2"/>
  <c r="AA173" i="2"/>
  <c r="Z173" i="2"/>
  <c r="AC172" i="2"/>
  <c r="AB172" i="2"/>
  <c r="AA172" i="2"/>
  <c r="Z172" i="2"/>
  <c r="Y172" i="2"/>
  <c r="AC171" i="2"/>
  <c r="AB171" i="2"/>
  <c r="AA171" i="2"/>
  <c r="Z171" i="2"/>
  <c r="Y171" i="2"/>
  <c r="AC170" i="2"/>
  <c r="AB170" i="2"/>
  <c r="Z170" i="2"/>
  <c r="Y170" i="2"/>
  <c r="AC169" i="2"/>
  <c r="AB169" i="2"/>
  <c r="AA169" i="2"/>
  <c r="Z169" i="2"/>
  <c r="Y169" i="2"/>
  <c r="AC168" i="2"/>
  <c r="AB168" i="2"/>
  <c r="AA168" i="2"/>
  <c r="Z168" i="2"/>
  <c r="Y168" i="2"/>
  <c r="AC167" i="2"/>
  <c r="AB167" i="2"/>
  <c r="AA167" i="2"/>
  <c r="AC166" i="2"/>
  <c r="AB166" i="2"/>
  <c r="AA166" i="2"/>
  <c r="AC165" i="2"/>
  <c r="AB165" i="2"/>
  <c r="AA165" i="2"/>
  <c r="Z165" i="2"/>
  <c r="AC164" i="2"/>
  <c r="AB164" i="2"/>
  <c r="AA164" i="2"/>
  <c r="Z164" i="2"/>
  <c r="AC163" i="2"/>
  <c r="AB163" i="2"/>
  <c r="AA163" i="2"/>
  <c r="Z163" i="2"/>
  <c r="AC162" i="2"/>
  <c r="AB162" i="2"/>
  <c r="AA162" i="2"/>
  <c r="Z162" i="2"/>
  <c r="AC161" i="2"/>
  <c r="AB161" i="2"/>
  <c r="AA161" i="2"/>
  <c r="Z161" i="2"/>
  <c r="Y161" i="2"/>
  <c r="AC160" i="2"/>
  <c r="AB160" i="2"/>
  <c r="AA160" i="2"/>
  <c r="Z160" i="2"/>
  <c r="Y160" i="2"/>
  <c r="AC159" i="2"/>
  <c r="AB159" i="2"/>
  <c r="Z159" i="2"/>
  <c r="Y159" i="2"/>
  <c r="AC158" i="2"/>
  <c r="AB158" i="2"/>
  <c r="Z158" i="2"/>
  <c r="Y158" i="2"/>
  <c r="AC157" i="2"/>
  <c r="AB157" i="2"/>
  <c r="AA157" i="2"/>
  <c r="Y157" i="2"/>
  <c r="AC156" i="2"/>
  <c r="AB156" i="2"/>
  <c r="Z156" i="2"/>
  <c r="Y156" i="2"/>
  <c r="AC155" i="2"/>
  <c r="AB155" i="2"/>
  <c r="AA155" i="2"/>
  <c r="Y155" i="2"/>
  <c r="AC154" i="2"/>
  <c r="AB154" i="2"/>
  <c r="AA154" i="2"/>
  <c r="Z154" i="2"/>
  <c r="AC149" i="2"/>
  <c r="AB149" i="2"/>
  <c r="AA149" i="2"/>
  <c r="Z149" i="2"/>
  <c r="Y149" i="2"/>
  <c r="AC148" i="2"/>
  <c r="AB148" i="2"/>
  <c r="AA148" i="2"/>
  <c r="Z148" i="2"/>
  <c r="Y148" i="2"/>
  <c r="AC147" i="2"/>
  <c r="AB147" i="2"/>
  <c r="AA147" i="2"/>
  <c r="Z147" i="2"/>
  <c r="Y147" i="2"/>
  <c r="AC146" i="2"/>
  <c r="AB146" i="2"/>
  <c r="AA146" i="2"/>
  <c r="Z146" i="2"/>
  <c r="Y146" i="2"/>
  <c r="AC145" i="2"/>
  <c r="AB145" i="2"/>
  <c r="AA145" i="2"/>
  <c r="Z145" i="2"/>
  <c r="Y145" i="2"/>
  <c r="AC144" i="2"/>
  <c r="AB144" i="2"/>
  <c r="AA144" i="2"/>
  <c r="Z144" i="2"/>
  <c r="Y144" i="2"/>
  <c r="AC143" i="2"/>
  <c r="AB143" i="2"/>
  <c r="AA143" i="2"/>
  <c r="Z143" i="2"/>
  <c r="Y143" i="2"/>
  <c r="AC142" i="2"/>
  <c r="AB142" i="2"/>
  <c r="AA142" i="2"/>
  <c r="Z142" i="2"/>
  <c r="Y142" i="2"/>
  <c r="AC141" i="2"/>
  <c r="AB141" i="2"/>
  <c r="AA141" i="2"/>
  <c r="Z141" i="2"/>
  <c r="Y141" i="2"/>
  <c r="AC140" i="2"/>
  <c r="AB140" i="2"/>
  <c r="AA140" i="2"/>
  <c r="Z140" i="2"/>
  <c r="Y140" i="2"/>
  <c r="AC139" i="2"/>
  <c r="AB139" i="2"/>
  <c r="AA139" i="2"/>
  <c r="Z139" i="2"/>
  <c r="Y139" i="2"/>
  <c r="AC138" i="2"/>
  <c r="AB138" i="2"/>
  <c r="AA138" i="2"/>
  <c r="Z138" i="2"/>
  <c r="Y138" i="2"/>
  <c r="AC137" i="2"/>
  <c r="AB137" i="2"/>
  <c r="AA137" i="2"/>
  <c r="Z137" i="2"/>
  <c r="Y137" i="2"/>
  <c r="AC136" i="2"/>
  <c r="AB136" i="2"/>
  <c r="AA136" i="2"/>
  <c r="Z136" i="2"/>
  <c r="Y136" i="2"/>
  <c r="AC135" i="2"/>
  <c r="AB135" i="2"/>
  <c r="AA135" i="2"/>
  <c r="Z135" i="2"/>
  <c r="Y135" i="2"/>
  <c r="AC134" i="2"/>
  <c r="AB134" i="2"/>
  <c r="AA134" i="2"/>
  <c r="Z134" i="2"/>
  <c r="Y134" i="2"/>
  <c r="AC133" i="2"/>
  <c r="AB133" i="2"/>
  <c r="AA133" i="2"/>
  <c r="Z133" i="2"/>
  <c r="Y133" i="2"/>
  <c r="AC132" i="2"/>
  <c r="AB132" i="2"/>
  <c r="AA132" i="2"/>
  <c r="Z132" i="2"/>
  <c r="Y132" i="2"/>
  <c r="AC131" i="2"/>
  <c r="AB131" i="2"/>
  <c r="AA131" i="2"/>
  <c r="Z131" i="2"/>
  <c r="Y131" i="2"/>
  <c r="AC130" i="2"/>
  <c r="AB130" i="2"/>
  <c r="AA130" i="2"/>
  <c r="Z130" i="2"/>
  <c r="Y130" i="2"/>
  <c r="AC129" i="2"/>
  <c r="AB129" i="2"/>
  <c r="AA129" i="2"/>
  <c r="Z129" i="2"/>
  <c r="Y129" i="2"/>
  <c r="AC128" i="2"/>
  <c r="AB128" i="2"/>
  <c r="AA128" i="2"/>
  <c r="Z128" i="2"/>
  <c r="Y128" i="2"/>
  <c r="AC127" i="2"/>
  <c r="AB127" i="2"/>
  <c r="AA127" i="2"/>
  <c r="Z127" i="2"/>
  <c r="Y127" i="2"/>
  <c r="AC126" i="2"/>
  <c r="AB126" i="2"/>
  <c r="AA126" i="2"/>
  <c r="Z126" i="2"/>
  <c r="Y126" i="2"/>
  <c r="AC121" i="2"/>
  <c r="AB121" i="2"/>
  <c r="AA121" i="2"/>
  <c r="Z121" i="2"/>
  <c r="Y121" i="2"/>
  <c r="AC120" i="2"/>
  <c r="AB120" i="2"/>
  <c r="AA120" i="2"/>
  <c r="Z120" i="2"/>
  <c r="Y120" i="2"/>
  <c r="AC119" i="2"/>
  <c r="AB119" i="2"/>
  <c r="AA119" i="2"/>
  <c r="Z119" i="2"/>
  <c r="Y119" i="2"/>
  <c r="AC118" i="2"/>
  <c r="AB118" i="2"/>
  <c r="AA118" i="2"/>
  <c r="Z118" i="2"/>
  <c r="Y118" i="2"/>
  <c r="AC117" i="2"/>
  <c r="AB117" i="2"/>
  <c r="AA117" i="2"/>
  <c r="Z117" i="2"/>
  <c r="Y117" i="2"/>
  <c r="AC116" i="2"/>
  <c r="AB116" i="2"/>
  <c r="AA116" i="2"/>
  <c r="Z116" i="2"/>
  <c r="Y116" i="2"/>
  <c r="AC115" i="2"/>
  <c r="AB115" i="2"/>
  <c r="AA115" i="2"/>
  <c r="Z115" i="2"/>
  <c r="Y115" i="2"/>
  <c r="AC114" i="2"/>
  <c r="AB114" i="2"/>
  <c r="AA114" i="2"/>
  <c r="Z114" i="2"/>
  <c r="Y114" i="2"/>
  <c r="AC113" i="2"/>
  <c r="AB113" i="2"/>
  <c r="AA113" i="2"/>
  <c r="Z113" i="2"/>
  <c r="Y113" i="2"/>
  <c r="AC112" i="2"/>
  <c r="AB112" i="2"/>
  <c r="AA112" i="2"/>
  <c r="Z112" i="2"/>
  <c r="Y112" i="2"/>
  <c r="AC111" i="2"/>
  <c r="AB111" i="2"/>
  <c r="AA111" i="2"/>
  <c r="Z111" i="2"/>
  <c r="Y111" i="2"/>
  <c r="AC110" i="2"/>
  <c r="AB110" i="2"/>
  <c r="AA110" i="2"/>
  <c r="Z110" i="2"/>
  <c r="Y110" i="2"/>
  <c r="AC109" i="2"/>
  <c r="AB109" i="2"/>
  <c r="AA109" i="2"/>
  <c r="Z109" i="2"/>
  <c r="Y109" i="2"/>
  <c r="AC108" i="2"/>
  <c r="AB108" i="2"/>
  <c r="AA108" i="2"/>
  <c r="Z108" i="2"/>
  <c r="Y108" i="2"/>
  <c r="AC107" i="2"/>
  <c r="AB107" i="2"/>
  <c r="AA107" i="2"/>
  <c r="Z107" i="2"/>
  <c r="Y107" i="2"/>
  <c r="AC106" i="2"/>
  <c r="AB106" i="2"/>
  <c r="AA106" i="2"/>
  <c r="Z106" i="2"/>
  <c r="Y106" i="2"/>
  <c r="AC105" i="2"/>
  <c r="AB105" i="2"/>
  <c r="AA105" i="2"/>
  <c r="Z105" i="2"/>
  <c r="Y105" i="2"/>
  <c r="AC104" i="2"/>
  <c r="AB104" i="2"/>
  <c r="AA104" i="2"/>
  <c r="Z104" i="2"/>
  <c r="Y104" i="2"/>
  <c r="AC103" i="2"/>
  <c r="AB103" i="2"/>
  <c r="AA103" i="2"/>
  <c r="Z103" i="2"/>
  <c r="Y103" i="2"/>
  <c r="AC102" i="2"/>
  <c r="AB102" i="2"/>
  <c r="AA102" i="2"/>
  <c r="Z102" i="2"/>
  <c r="Y102" i="2"/>
  <c r="AC101" i="2"/>
  <c r="AB101" i="2"/>
  <c r="AA101" i="2"/>
  <c r="Z101" i="2"/>
  <c r="Y101" i="2"/>
  <c r="AC100" i="2"/>
  <c r="AB100" i="2"/>
  <c r="AA100" i="2"/>
  <c r="Z100" i="2"/>
  <c r="Y100" i="2"/>
  <c r="AC99" i="2"/>
  <c r="AB99" i="2"/>
  <c r="AA99" i="2"/>
  <c r="Z99" i="2"/>
  <c r="Y99" i="2"/>
  <c r="AC98" i="2"/>
  <c r="AB98" i="2"/>
  <c r="AA98" i="2"/>
  <c r="Z98" i="2"/>
  <c r="Y98" i="2"/>
  <c r="AC97" i="2"/>
  <c r="AB97" i="2"/>
  <c r="Z97" i="2"/>
  <c r="Y97" i="2"/>
  <c r="AC96" i="2"/>
  <c r="AB96" i="2"/>
  <c r="AA96" i="2"/>
  <c r="Z96" i="2"/>
  <c r="Y96" i="2"/>
  <c r="AC95" i="2"/>
  <c r="AB95" i="2"/>
  <c r="AA95" i="2"/>
  <c r="Z95" i="2"/>
  <c r="AC94" i="2"/>
  <c r="AB94" i="2"/>
  <c r="AA94" i="2"/>
  <c r="Y94" i="2"/>
  <c r="AC93" i="2"/>
  <c r="AB93" i="2"/>
  <c r="Z93" i="2"/>
  <c r="Y93" i="2"/>
  <c r="AC92" i="2"/>
  <c r="AB92" i="2"/>
  <c r="AA92" i="2"/>
  <c r="Z92" i="2"/>
  <c r="AC91" i="2"/>
  <c r="AB91" i="2"/>
  <c r="AA91" i="2"/>
  <c r="Z91" i="2"/>
  <c r="Y91" i="2"/>
  <c r="AC86" i="2"/>
  <c r="AB86" i="2"/>
  <c r="AA86" i="2"/>
  <c r="Z86" i="2"/>
  <c r="Y86" i="2"/>
  <c r="AC85" i="2"/>
  <c r="AB85" i="2"/>
  <c r="AA85" i="2"/>
  <c r="Z85" i="2"/>
  <c r="Y85" i="2"/>
  <c r="AC84" i="2"/>
  <c r="AB84" i="2"/>
  <c r="AA84" i="2"/>
  <c r="Z84" i="2"/>
  <c r="Y84" i="2"/>
  <c r="AC83" i="2"/>
  <c r="AB83" i="2"/>
  <c r="AA83" i="2"/>
  <c r="Z83" i="2"/>
  <c r="Y83" i="2"/>
  <c r="AC82" i="2"/>
  <c r="AB82" i="2"/>
  <c r="AA82" i="2"/>
  <c r="Z82" i="2"/>
  <c r="Y82" i="2"/>
  <c r="AC81" i="2"/>
  <c r="AB81" i="2"/>
  <c r="AA81" i="2"/>
  <c r="Z81" i="2"/>
  <c r="Y81" i="2"/>
  <c r="AC80" i="2"/>
  <c r="AB80" i="2"/>
  <c r="AA80" i="2"/>
  <c r="Z80" i="2"/>
  <c r="Y80" i="2"/>
  <c r="AC79" i="2"/>
  <c r="AB79" i="2"/>
  <c r="AA79" i="2"/>
  <c r="Z79" i="2"/>
  <c r="Y79" i="2"/>
  <c r="AC78" i="2"/>
  <c r="AB78" i="2"/>
  <c r="AA78" i="2"/>
  <c r="Z78" i="2"/>
  <c r="Y78" i="2"/>
  <c r="AC77" i="2"/>
  <c r="AB77" i="2"/>
  <c r="AA77" i="2"/>
  <c r="Z77" i="2"/>
  <c r="Y77" i="2"/>
  <c r="AC76" i="2"/>
  <c r="AB76" i="2"/>
  <c r="AA76" i="2"/>
  <c r="Z76" i="2"/>
  <c r="Y76" i="2"/>
  <c r="AC75" i="2"/>
  <c r="AB75" i="2"/>
  <c r="AA75" i="2"/>
  <c r="Z75" i="2"/>
  <c r="Y75" i="2"/>
  <c r="AC74" i="2"/>
  <c r="AB74" i="2"/>
  <c r="AA74" i="2"/>
  <c r="Z74" i="2"/>
  <c r="Y74" i="2"/>
  <c r="AC73" i="2"/>
  <c r="AB73" i="2"/>
  <c r="AA73" i="2"/>
  <c r="Z73" i="2"/>
  <c r="Y73" i="2"/>
  <c r="AC72" i="2"/>
  <c r="AB72" i="2"/>
  <c r="AA72" i="2"/>
  <c r="Z72" i="2"/>
  <c r="Y72" i="2"/>
  <c r="AC71" i="2"/>
  <c r="AB71" i="2"/>
  <c r="AA71" i="2"/>
  <c r="Z71" i="2"/>
  <c r="Y71" i="2"/>
  <c r="AC70" i="2"/>
  <c r="AB70" i="2"/>
  <c r="AA70" i="2"/>
  <c r="Z70" i="2"/>
  <c r="Y70" i="2"/>
  <c r="AC69" i="2"/>
  <c r="AB69" i="2"/>
  <c r="AA69" i="2"/>
  <c r="Z69" i="2"/>
  <c r="Y69" i="2"/>
  <c r="AC68" i="2"/>
  <c r="AB68" i="2"/>
  <c r="AA68" i="2"/>
  <c r="Z68" i="2"/>
  <c r="Y68" i="2"/>
  <c r="AC67" i="2"/>
  <c r="AB67" i="2"/>
  <c r="AA67" i="2"/>
  <c r="Z67" i="2"/>
  <c r="Y67" i="2"/>
  <c r="AC66" i="2"/>
  <c r="AB66" i="2"/>
  <c r="AA66" i="2"/>
  <c r="Z66" i="2"/>
  <c r="Y66" i="2"/>
  <c r="AC65" i="2"/>
  <c r="AB65" i="2"/>
  <c r="AA65" i="2"/>
  <c r="Z65" i="2"/>
  <c r="Y65" i="2"/>
  <c r="AC64" i="2"/>
  <c r="AB64" i="2"/>
  <c r="AA64" i="2"/>
  <c r="Y64" i="2"/>
  <c r="AC63" i="2"/>
  <c r="AB63" i="2"/>
  <c r="AA63" i="2"/>
  <c r="Y63" i="2"/>
  <c r="AC62" i="2"/>
  <c r="AB62" i="2"/>
  <c r="AA62" i="2"/>
  <c r="Z62" i="2"/>
  <c r="Y62" i="2"/>
  <c r="AC61" i="2"/>
  <c r="AB61" i="2"/>
  <c r="AA61" i="2"/>
  <c r="Z61" i="2"/>
  <c r="Y61" i="2"/>
  <c r="AC60" i="2"/>
  <c r="AB60" i="2"/>
  <c r="AA60" i="2"/>
  <c r="Z60" i="2"/>
  <c r="Y60" i="2"/>
  <c r="AC59" i="2"/>
  <c r="AB59" i="2"/>
  <c r="AA59" i="2"/>
  <c r="Z59" i="2"/>
  <c r="Y59" i="2"/>
  <c r="AC58" i="2"/>
  <c r="AB58" i="2"/>
  <c r="Z58" i="2"/>
  <c r="Y58" i="2"/>
  <c r="AC57" i="2"/>
  <c r="AB57" i="2"/>
  <c r="AA57" i="2"/>
  <c r="Y57" i="2"/>
  <c r="AC56" i="2"/>
  <c r="AB56" i="2"/>
  <c r="AA56" i="2"/>
  <c r="Z56" i="2"/>
  <c r="AC55" i="2"/>
  <c r="AB55" i="2"/>
  <c r="AA55" i="2"/>
  <c r="Z55" i="2"/>
  <c r="Y55" i="2"/>
  <c r="AC54" i="2"/>
  <c r="AB54" i="2"/>
  <c r="AA54" i="2"/>
  <c r="Z54" i="2"/>
  <c r="Y54" i="2"/>
  <c r="AC53" i="2"/>
  <c r="AB53" i="2"/>
  <c r="AA53" i="2"/>
  <c r="Z53" i="2"/>
  <c r="AC52" i="2"/>
  <c r="AB52" i="2"/>
  <c r="AA52" i="2"/>
  <c r="Z52" i="2"/>
  <c r="AC51" i="2"/>
  <c r="AB51" i="2"/>
  <c r="AA51" i="2"/>
  <c r="Z51" i="2"/>
  <c r="AC50" i="2"/>
  <c r="AB50" i="2"/>
  <c r="AA50" i="2"/>
  <c r="Y50" i="2"/>
  <c r="AC49" i="2"/>
  <c r="AB49" i="2"/>
  <c r="AA49" i="2"/>
  <c r="Z49" i="2"/>
  <c r="Y49" i="2"/>
  <c r="AC48" i="2"/>
  <c r="AB48" i="2"/>
  <c r="AA48" i="2"/>
  <c r="Z48" i="2"/>
  <c r="Y48" i="2"/>
  <c r="AC43" i="2"/>
  <c r="AB43" i="2"/>
  <c r="AA43" i="2"/>
  <c r="Y43" i="2"/>
  <c r="AC42" i="2"/>
  <c r="AB42" i="2"/>
  <c r="AA42" i="2"/>
  <c r="Y42" i="2"/>
  <c r="AC41" i="2"/>
  <c r="AB41" i="2"/>
  <c r="AA41" i="2"/>
  <c r="Z41" i="2"/>
  <c r="Y41" i="2"/>
  <c r="AC40" i="2"/>
  <c r="AB40" i="2"/>
  <c r="AA40" i="2"/>
  <c r="Z40" i="2"/>
  <c r="Y40" i="2"/>
  <c r="AC39" i="2"/>
  <c r="AB39" i="2"/>
  <c r="AA39" i="2"/>
  <c r="Z39" i="2"/>
  <c r="Y39" i="2"/>
  <c r="AC38" i="2"/>
  <c r="AB38" i="2"/>
  <c r="AA38" i="2"/>
  <c r="Z38" i="2"/>
  <c r="Y38" i="2"/>
  <c r="AC37" i="2"/>
  <c r="AB37" i="2"/>
  <c r="AA37" i="2"/>
  <c r="Z37" i="2"/>
  <c r="Y37" i="2"/>
  <c r="AC36" i="2"/>
  <c r="AB36" i="2"/>
  <c r="AA36" i="2"/>
  <c r="Z36" i="2"/>
  <c r="Y36" i="2"/>
  <c r="AC35" i="2"/>
  <c r="AB35" i="2"/>
  <c r="AA35" i="2"/>
  <c r="Z35" i="2"/>
  <c r="Y35" i="2"/>
  <c r="AC34" i="2"/>
  <c r="AB34" i="2"/>
  <c r="AA34" i="2"/>
  <c r="Z34" i="2"/>
  <c r="Y34" i="2"/>
  <c r="AC33" i="2"/>
  <c r="AB33" i="2"/>
  <c r="AA33" i="2"/>
  <c r="Y33" i="2"/>
  <c r="AC32" i="2"/>
  <c r="AB32" i="2"/>
  <c r="AA32" i="2"/>
  <c r="Z32" i="2"/>
  <c r="Y32" i="2"/>
  <c r="AC31" i="2"/>
  <c r="AB31" i="2"/>
  <c r="AA31" i="2"/>
  <c r="Z31" i="2"/>
  <c r="Y31" i="2"/>
  <c r="Y18" i="2"/>
  <c r="Z18" i="2"/>
  <c r="AA18" i="2"/>
  <c r="AB18" i="2"/>
  <c r="AC18" i="2"/>
  <c r="Y19" i="2"/>
  <c r="Z19" i="2"/>
  <c r="AA19" i="2"/>
  <c r="AB19" i="2"/>
  <c r="AC19" i="2"/>
  <c r="Y20" i="2"/>
  <c r="AA20" i="2"/>
  <c r="AB20" i="2"/>
  <c r="AC20" i="2"/>
  <c r="Y21" i="2"/>
  <c r="AA21" i="2"/>
  <c r="AB21" i="2"/>
  <c r="AC21" i="2"/>
  <c r="Y22" i="2"/>
  <c r="Z22" i="2"/>
  <c r="AA22" i="2"/>
  <c r="AB22" i="2"/>
  <c r="AC22" i="2"/>
  <c r="Y23" i="2"/>
  <c r="Z23" i="2"/>
  <c r="AA23" i="2"/>
  <c r="AB23" i="2"/>
  <c r="AC23" i="2"/>
  <c r="Y24" i="2"/>
  <c r="Z24" i="2"/>
  <c r="AA24" i="2"/>
  <c r="AB24" i="2"/>
  <c r="AC24" i="2"/>
  <c r="Z25" i="2"/>
  <c r="AA25" i="2"/>
  <c r="AB25" i="2"/>
  <c r="AC25" i="2"/>
  <c r="Y26" i="2"/>
  <c r="Z26" i="2"/>
  <c r="AB26" i="2"/>
  <c r="AC26" i="2"/>
  <c r="Y5" i="2"/>
  <c r="Z5" i="2"/>
  <c r="AA5" i="2"/>
  <c r="AB5" i="2"/>
  <c r="AC5" i="2"/>
  <c r="Y6" i="2"/>
  <c r="Z6" i="2"/>
  <c r="AA6" i="2"/>
  <c r="AB6" i="2"/>
  <c r="AC6" i="2"/>
  <c r="Y7" i="2"/>
  <c r="Z7" i="2"/>
  <c r="AA7" i="2"/>
  <c r="AB7" i="2"/>
  <c r="AC7" i="2"/>
  <c r="Y8" i="2"/>
  <c r="AA8" i="2"/>
  <c r="AB8" i="2"/>
  <c r="AC8" i="2"/>
  <c r="Y9" i="2"/>
  <c r="AA9" i="2"/>
  <c r="AB9" i="2"/>
  <c r="AC9" i="2"/>
  <c r="Y10" i="2"/>
  <c r="Z10" i="2"/>
  <c r="AA10" i="2"/>
  <c r="AB10" i="2"/>
  <c r="AC10" i="2"/>
  <c r="Z11" i="2"/>
  <c r="AA11" i="2"/>
  <c r="AB11" i="2"/>
  <c r="AC11" i="2"/>
  <c r="Z13" i="2"/>
  <c r="AA13" i="2"/>
  <c r="AB13" i="2"/>
  <c r="AC13" i="2"/>
  <c r="Y14" i="2"/>
  <c r="Z14" i="2"/>
  <c r="AA14" i="2"/>
  <c r="AB14" i="2"/>
  <c r="AC14" i="2"/>
  <c r="Y15" i="2"/>
  <c r="Z15" i="2"/>
  <c r="AA15" i="2"/>
  <c r="AB15" i="2"/>
  <c r="AC15" i="2"/>
  <c r="Z16" i="2"/>
  <c r="AA16" i="2"/>
  <c r="AB16" i="2"/>
  <c r="AC16" i="2"/>
  <c r="Y17" i="2"/>
  <c r="Z17" i="2"/>
  <c r="AA17" i="2"/>
  <c r="AB17" i="2"/>
  <c r="AC17" i="2"/>
  <c r="M10" i="2"/>
  <c r="AC12" i="2"/>
  <c r="Z12" i="2"/>
  <c r="Y12" i="2"/>
  <c r="D296" i="2"/>
  <c r="F296" i="2" s="1"/>
  <c r="W289" i="2"/>
  <c r="Q289" i="2"/>
  <c r="M289" i="2"/>
  <c r="W288" i="2"/>
  <c r="M288" i="2"/>
  <c r="W287" i="2"/>
  <c r="M287" i="2"/>
  <c r="W286" i="2"/>
  <c r="M286" i="2"/>
  <c r="W285" i="2"/>
  <c r="M285" i="2"/>
  <c r="W284" i="2"/>
  <c r="Q284" i="2"/>
  <c r="M284" i="2"/>
  <c r="W283" i="2"/>
  <c r="M283" i="2"/>
  <c r="W282" i="2"/>
  <c r="Q282" i="2"/>
  <c r="M282" i="2"/>
  <c r="W281" i="2"/>
  <c r="M281" i="2"/>
  <c r="W280" i="2"/>
  <c r="M280" i="2"/>
  <c r="W279" i="2"/>
  <c r="M279" i="2"/>
  <c r="W278" i="2"/>
  <c r="M278" i="2"/>
  <c r="W277" i="2"/>
  <c r="M277" i="2"/>
  <c r="W276" i="2"/>
  <c r="M276" i="2"/>
  <c r="W254" i="2"/>
  <c r="Q254" i="2"/>
  <c r="M254" i="2"/>
  <c r="W253" i="2"/>
  <c r="Q253" i="2"/>
  <c r="M253" i="2"/>
  <c r="W252" i="2"/>
  <c r="Q252" i="2"/>
  <c r="M252" i="2"/>
  <c r="W251" i="2"/>
  <c r="Q251" i="2"/>
  <c r="M251" i="2"/>
  <c r="W250" i="2"/>
  <c r="Q250" i="2"/>
  <c r="M250" i="2"/>
  <c r="W249" i="2"/>
  <c r="M249" i="2"/>
  <c r="W248" i="2"/>
  <c r="M248" i="2"/>
  <c r="W246" i="2"/>
  <c r="Q246" i="2"/>
  <c r="M246" i="2"/>
  <c r="W245" i="2"/>
  <c r="Q245" i="2"/>
  <c r="M245" i="2"/>
  <c r="W244" i="2"/>
  <c r="Q244" i="2"/>
  <c r="M244" i="2"/>
  <c r="W218" i="2"/>
  <c r="M218" i="2"/>
  <c r="M225" i="2" s="1"/>
  <c r="W216" i="2"/>
  <c r="W207" i="2"/>
  <c r="M207" i="2"/>
  <c r="W206" i="2"/>
  <c r="M206" i="2"/>
  <c r="W205" i="2"/>
  <c r="M205" i="2"/>
  <c r="W200" i="2"/>
  <c r="Q200" i="2"/>
  <c r="M200" i="2"/>
  <c r="W199" i="2"/>
  <c r="M199" i="2"/>
  <c r="W198" i="2"/>
  <c r="Q198" i="2"/>
  <c r="M198" i="2"/>
  <c r="W197" i="2"/>
  <c r="M197" i="2"/>
  <c r="W196" i="2"/>
  <c r="Q196" i="2"/>
  <c r="M196" i="2"/>
  <c r="W195" i="2"/>
  <c r="M195" i="2"/>
  <c r="W194" i="2"/>
  <c r="M194" i="2"/>
  <c r="W193" i="2"/>
  <c r="M193" i="2"/>
  <c r="W192" i="2"/>
  <c r="Q192" i="2"/>
  <c r="M192" i="2"/>
  <c r="W191" i="2"/>
  <c r="Q191" i="2"/>
  <c r="M191" i="2"/>
  <c r="W190" i="2"/>
  <c r="Q190" i="2"/>
  <c r="M190" i="2"/>
  <c r="W189" i="2"/>
  <c r="M189" i="2"/>
  <c r="W188" i="2"/>
  <c r="Q188" i="2"/>
  <c r="M188" i="2"/>
  <c r="W187" i="2"/>
  <c r="M187" i="2"/>
  <c r="W186" i="2"/>
  <c r="Q186" i="2"/>
  <c r="M186" i="2"/>
  <c r="W185" i="2"/>
  <c r="Q185" i="2"/>
  <c r="M185" i="2"/>
  <c r="W184" i="2"/>
  <c r="M184" i="2"/>
  <c r="W183" i="2"/>
  <c r="Q183" i="2"/>
  <c r="M183" i="2"/>
  <c r="W182" i="2"/>
  <c r="Q182" i="2"/>
  <c r="M182" i="2"/>
  <c r="W181" i="2"/>
  <c r="Q181" i="2"/>
  <c r="M181" i="2"/>
  <c r="W180" i="2"/>
  <c r="M180" i="2"/>
  <c r="W179" i="2"/>
  <c r="Q179" i="2"/>
  <c r="M179" i="2"/>
  <c r="W178" i="2"/>
  <c r="M178" i="2"/>
  <c r="W177" i="2"/>
  <c r="M177" i="2"/>
  <c r="W176" i="2"/>
  <c r="Q176" i="2"/>
  <c r="M176" i="2"/>
  <c r="W175" i="2"/>
  <c r="M175" i="2"/>
  <c r="W174" i="2"/>
  <c r="M174" i="2"/>
  <c r="W173" i="2"/>
  <c r="M173" i="2"/>
  <c r="W172" i="2"/>
  <c r="Q172" i="2"/>
  <c r="M172" i="2"/>
  <c r="W171" i="2"/>
  <c r="Q171" i="2"/>
  <c r="M171" i="2"/>
  <c r="W170" i="2"/>
  <c r="M170" i="2"/>
  <c r="W169" i="2"/>
  <c r="Q169" i="2"/>
  <c r="M169" i="2"/>
  <c r="W168" i="2"/>
  <c r="Q168" i="2"/>
  <c r="M168" i="2"/>
  <c r="W167" i="2"/>
  <c r="M167" i="2"/>
  <c r="W166" i="2"/>
  <c r="M166" i="2"/>
  <c r="W165" i="2"/>
  <c r="Q165" i="2"/>
  <c r="M165" i="2"/>
  <c r="W164" i="2"/>
  <c r="Q164" i="2"/>
  <c r="M164" i="2"/>
  <c r="W163" i="2"/>
  <c r="Q163" i="2"/>
  <c r="M163" i="2"/>
  <c r="W162" i="2"/>
  <c r="Q162" i="2"/>
  <c r="M162" i="2"/>
  <c r="W161" i="2"/>
  <c r="Q161" i="2"/>
  <c r="M161" i="2"/>
  <c r="W160" i="2"/>
  <c r="Q160" i="2"/>
  <c r="M160" i="2"/>
  <c r="W159" i="2"/>
  <c r="M159" i="2"/>
  <c r="W158" i="2"/>
  <c r="M158" i="2"/>
  <c r="W157" i="2"/>
  <c r="M157" i="2"/>
  <c r="W156" i="2"/>
  <c r="M156" i="2"/>
  <c r="W155" i="2"/>
  <c r="M155" i="2"/>
  <c r="W154" i="2"/>
  <c r="M154" i="2"/>
  <c r="W149" i="2"/>
  <c r="Q149" i="2"/>
  <c r="M149" i="2"/>
  <c r="W148" i="2"/>
  <c r="Q148" i="2"/>
  <c r="M148" i="2"/>
  <c r="W147" i="2"/>
  <c r="Q147" i="2"/>
  <c r="M147" i="2"/>
  <c r="W146" i="2"/>
  <c r="Q146" i="2"/>
  <c r="M146" i="2"/>
  <c r="W145" i="2"/>
  <c r="Q145" i="2"/>
  <c r="M145" i="2"/>
  <c r="W144" i="2"/>
  <c r="Q144" i="2"/>
  <c r="M144" i="2"/>
  <c r="W143" i="2"/>
  <c r="Q143" i="2"/>
  <c r="M143" i="2"/>
  <c r="W142" i="2"/>
  <c r="Q142" i="2"/>
  <c r="M142" i="2"/>
  <c r="W141" i="2"/>
  <c r="Q141" i="2"/>
  <c r="M141" i="2"/>
  <c r="W140" i="2"/>
  <c r="Q140" i="2"/>
  <c r="M140" i="2"/>
  <c r="W139" i="2"/>
  <c r="Q139" i="2"/>
  <c r="M139" i="2"/>
  <c r="W138" i="2"/>
  <c r="Q138" i="2"/>
  <c r="M138" i="2"/>
  <c r="W137" i="2"/>
  <c r="Q137" i="2"/>
  <c r="M137" i="2"/>
  <c r="W136" i="2"/>
  <c r="Q136" i="2"/>
  <c r="M136" i="2"/>
  <c r="W135" i="2"/>
  <c r="Q135" i="2"/>
  <c r="M135" i="2"/>
  <c r="W134" i="2"/>
  <c r="Q134" i="2"/>
  <c r="M134" i="2"/>
  <c r="W133" i="2"/>
  <c r="Q133" i="2"/>
  <c r="M133" i="2"/>
  <c r="W132" i="2"/>
  <c r="Q132" i="2"/>
  <c r="M132" i="2"/>
  <c r="W131" i="2"/>
  <c r="Q131" i="2"/>
  <c r="M131" i="2"/>
  <c r="W130" i="2"/>
  <c r="Q130" i="2"/>
  <c r="M130" i="2"/>
  <c r="W129" i="2"/>
  <c r="Q129" i="2"/>
  <c r="M129" i="2"/>
  <c r="W128" i="2"/>
  <c r="Q128" i="2"/>
  <c r="M128" i="2"/>
  <c r="W127" i="2"/>
  <c r="Q127" i="2"/>
  <c r="M127" i="2"/>
  <c r="W126" i="2"/>
  <c r="Q126" i="2"/>
  <c r="M126" i="2"/>
  <c r="W121" i="2"/>
  <c r="Q121" i="2"/>
  <c r="M121" i="2"/>
  <c r="W120" i="2"/>
  <c r="Q120" i="2"/>
  <c r="M120" i="2"/>
  <c r="W119" i="2"/>
  <c r="Q119" i="2"/>
  <c r="M119" i="2"/>
  <c r="W118" i="2"/>
  <c r="Q118" i="2"/>
  <c r="M118" i="2"/>
  <c r="W117" i="2"/>
  <c r="Q117" i="2"/>
  <c r="M117" i="2"/>
  <c r="W116" i="2"/>
  <c r="Q116" i="2"/>
  <c r="M116" i="2"/>
  <c r="W115" i="2"/>
  <c r="Q115" i="2"/>
  <c r="M115" i="2"/>
  <c r="W114" i="2"/>
  <c r="Q114" i="2"/>
  <c r="M114" i="2"/>
  <c r="W113" i="2"/>
  <c r="Q113" i="2"/>
  <c r="M113" i="2"/>
  <c r="W112" i="2"/>
  <c r="Q112" i="2"/>
  <c r="M112" i="2"/>
  <c r="W111" i="2"/>
  <c r="Q111" i="2"/>
  <c r="M111" i="2"/>
  <c r="W110" i="2"/>
  <c r="Q110" i="2"/>
  <c r="M110" i="2"/>
  <c r="W109" i="2"/>
  <c r="Q109" i="2"/>
  <c r="M109" i="2"/>
  <c r="W108" i="2"/>
  <c r="Q108" i="2"/>
  <c r="M108" i="2"/>
  <c r="W107" i="2"/>
  <c r="Q107" i="2"/>
  <c r="M107" i="2"/>
  <c r="W106" i="2"/>
  <c r="Q106" i="2"/>
  <c r="M106" i="2"/>
  <c r="W105" i="2"/>
  <c r="Q105" i="2"/>
  <c r="M105" i="2"/>
  <c r="W104" i="2"/>
  <c r="Q104" i="2"/>
  <c r="M104" i="2"/>
  <c r="W103" i="2"/>
  <c r="Q103" i="2"/>
  <c r="M103" i="2"/>
  <c r="W102" i="2"/>
  <c r="Q102" i="2"/>
  <c r="M102" i="2"/>
  <c r="W101" i="2"/>
  <c r="Q101" i="2"/>
  <c r="M101" i="2"/>
  <c r="W100" i="2"/>
  <c r="Q100" i="2"/>
  <c r="M100" i="2"/>
  <c r="W99" i="2"/>
  <c r="Q99" i="2"/>
  <c r="M99" i="2"/>
  <c r="W98" i="2"/>
  <c r="Q98" i="2"/>
  <c r="M98" i="2"/>
  <c r="W97" i="2"/>
  <c r="M97" i="2"/>
  <c r="W96" i="2"/>
  <c r="Q96" i="2"/>
  <c r="M96" i="2"/>
  <c r="W95" i="2"/>
  <c r="M95" i="2"/>
  <c r="W94" i="2"/>
  <c r="Q94" i="2"/>
  <c r="M94" i="2"/>
  <c r="W93" i="2"/>
  <c r="M93" i="2"/>
  <c r="W92" i="2"/>
  <c r="M92" i="2"/>
  <c r="W91" i="2"/>
  <c r="Q91" i="2"/>
  <c r="M91" i="2"/>
  <c r="W86" i="2"/>
  <c r="Q86" i="2"/>
  <c r="M86" i="2"/>
  <c r="W85" i="2"/>
  <c r="Q85" i="2"/>
  <c r="M85" i="2"/>
  <c r="W84" i="2"/>
  <c r="Q84" i="2"/>
  <c r="M84" i="2"/>
  <c r="W83" i="2"/>
  <c r="Q83" i="2"/>
  <c r="M83" i="2"/>
  <c r="W82" i="2"/>
  <c r="Q82" i="2"/>
  <c r="M82" i="2"/>
  <c r="W81" i="2"/>
  <c r="Q81" i="2"/>
  <c r="M81" i="2"/>
  <c r="W80" i="2"/>
  <c r="Q80" i="2"/>
  <c r="M80" i="2"/>
  <c r="W79" i="2"/>
  <c r="Q79" i="2"/>
  <c r="M79" i="2"/>
  <c r="W78" i="2"/>
  <c r="Q78" i="2"/>
  <c r="M78" i="2"/>
  <c r="W77" i="2"/>
  <c r="Q77" i="2"/>
  <c r="M77" i="2"/>
  <c r="W76" i="2"/>
  <c r="Q76" i="2"/>
  <c r="M76" i="2"/>
  <c r="W75" i="2"/>
  <c r="Q75" i="2"/>
  <c r="M75" i="2"/>
  <c r="W74" i="2"/>
  <c r="Q74" i="2"/>
  <c r="M74" i="2"/>
  <c r="W73" i="2"/>
  <c r="Q73" i="2"/>
  <c r="M73" i="2"/>
  <c r="W72" i="2"/>
  <c r="Q72" i="2"/>
  <c r="M72" i="2"/>
  <c r="W71" i="2"/>
  <c r="Q71" i="2"/>
  <c r="M71" i="2"/>
  <c r="W70" i="2"/>
  <c r="Q70" i="2"/>
  <c r="M70" i="2"/>
  <c r="W69" i="2"/>
  <c r="Q69" i="2"/>
  <c r="M69" i="2"/>
  <c r="W68" i="2"/>
  <c r="Q68" i="2"/>
  <c r="M68" i="2"/>
  <c r="W67" i="2"/>
  <c r="Q67" i="2"/>
  <c r="M67" i="2"/>
  <c r="W66" i="2"/>
  <c r="Q66" i="2"/>
  <c r="M66" i="2"/>
  <c r="W65" i="2"/>
  <c r="Q65" i="2"/>
  <c r="M65" i="2"/>
  <c r="W64" i="2"/>
  <c r="M64" i="2"/>
  <c r="W63" i="2"/>
  <c r="M63" i="2"/>
  <c r="W62" i="2"/>
  <c r="Q62" i="2"/>
  <c r="M62" i="2"/>
  <c r="W61" i="2"/>
  <c r="Q61" i="2"/>
  <c r="M61" i="2"/>
  <c r="W60" i="2"/>
  <c r="Q60" i="2"/>
  <c r="M60" i="2"/>
  <c r="W59" i="2"/>
  <c r="M59" i="2"/>
  <c r="W58" i="2"/>
  <c r="M58" i="2"/>
  <c r="W57" i="2"/>
  <c r="M57" i="2"/>
  <c r="W56" i="2"/>
  <c r="M56" i="2"/>
  <c r="W55" i="2"/>
  <c r="Q55" i="2"/>
  <c r="M55" i="2"/>
  <c r="W54" i="2"/>
  <c r="Q54" i="2"/>
  <c r="M54" i="2"/>
  <c r="W53" i="2"/>
  <c r="M53" i="2"/>
  <c r="W52" i="2"/>
  <c r="M52" i="2"/>
  <c r="W51" i="2"/>
  <c r="M51" i="2"/>
  <c r="W50" i="2"/>
  <c r="M50" i="2"/>
  <c r="W49" i="2"/>
  <c r="Q49" i="2"/>
  <c r="M49" i="2"/>
  <c r="W48" i="2"/>
  <c r="Q48" i="2"/>
  <c r="M48" i="2"/>
  <c r="W43" i="2"/>
  <c r="M43" i="2"/>
  <c r="W42" i="2"/>
  <c r="M42" i="2"/>
  <c r="W41" i="2"/>
  <c r="Q41" i="2"/>
  <c r="M41" i="2"/>
  <c r="W40" i="2"/>
  <c r="Q40" i="2"/>
  <c r="M40" i="2"/>
  <c r="W39" i="2"/>
  <c r="Q39" i="2"/>
  <c r="M39" i="2"/>
  <c r="W38" i="2"/>
  <c r="Q38" i="2"/>
  <c r="M38" i="2"/>
  <c r="W37" i="2"/>
  <c r="Q37" i="2"/>
  <c r="M37" i="2"/>
  <c r="W36" i="2"/>
  <c r="Q36" i="2"/>
  <c r="M36" i="2"/>
  <c r="W35" i="2"/>
  <c r="Q35" i="2"/>
  <c r="M35" i="2"/>
  <c r="W34" i="2"/>
  <c r="Q34" i="2"/>
  <c r="M34" i="2"/>
  <c r="W33" i="2"/>
  <c r="M33" i="2"/>
  <c r="W32" i="2"/>
  <c r="Q32" i="2"/>
  <c r="M32" i="2"/>
  <c r="W31" i="2"/>
  <c r="Q31" i="2"/>
  <c r="M31" i="2"/>
  <c r="M5" i="2"/>
  <c r="Q6" i="2"/>
  <c r="Q7" i="2"/>
  <c r="Q10" i="2"/>
  <c r="Q14" i="2"/>
  <c r="Q15" i="2"/>
  <c r="Q17" i="2"/>
  <c r="Q18" i="2"/>
  <c r="Q19" i="2"/>
  <c r="Q22" i="2"/>
  <c r="Q23" i="2"/>
  <c r="Q24" i="2"/>
  <c r="W6" i="2"/>
  <c r="W7" i="2"/>
  <c r="W8" i="2"/>
  <c r="W9" i="2"/>
  <c r="W10" i="2"/>
  <c r="W11" i="2"/>
  <c r="W12" i="2"/>
  <c r="W13" i="2"/>
  <c r="W14" i="2"/>
  <c r="W15" i="2"/>
  <c r="W16" i="2"/>
  <c r="W17" i="2"/>
  <c r="W18" i="2"/>
  <c r="W19" i="2"/>
  <c r="W20" i="2"/>
  <c r="W21" i="2"/>
  <c r="W22" i="2"/>
  <c r="W23" i="2"/>
  <c r="W24" i="2"/>
  <c r="W25" i="2"/>
  <c r="W26" i="2"/>
  <c r="M6" i="2"/>
  <c r="M7" i="2"/>
  <c r="M8" i="2"/>
  <c r="M9" i="2"/>
  <c r="M11" i="2"/>
  <c r="M12" i="2"/>
  <c r="M13" i="2"/>
  <c r="M14" i="2"/>
  <c r="M15" i="2"/>
  <c r="M16" i="2"/>
  <c r="M17" i="2"/>
  <c r="M18" i="2"/>
  <c r="M19" i="2"/>
  <c r="M20" i="2"/>
  <c r="M21" i="2"/>
  <c r="M22" i="2"/>
  <c r="M23" i="2"/>
  <c r="M24" i="2"/>
  <c r="M25" i="2"/>
  <c r="M26" i="2"/>
  <c r="W5" i="2"/>
  <c r="K2" i="2"/>
  <c r="K1" i="2" s="1"/>
  <c r="J2" i="2"/>
  <c r="J1" i="2" s="1"/>
  <c r="I2" i="2"/>
  <c r="H2" i="2"/>
  <c r="G2" i="2"/>
  <c r="Y260" i="2" s="1"/>
  <c r="F19" i="3"/>
  <c r="E19" i="3"/>
  <c r="D19" i="3"/>
  <c r="C19" i="3"/>
  <c r="B19" i="3"/>
  <c r="F6" i="3"/>
  <c r="E6" i="3"/>
  <c r="D6" i="3"/>
  <c r="C6" i="3"/>
  <c r="B6" i="3"/>
  <c r="Q288" i="2" s="1"/>
  <c r="B6" i="2"/>
  <c r="B7" i="2" s="1"/>
  <c r="B8" i="2" s="1"/>
  <c r="B9" i="2" s="1"/>
  <c r="B10" i="2" s="1"/>
  <c r="B11" i="2" s="1"/>
  <c r="B12" i="2" s="1"/>
  <c r="B13" i="2" s="1"/>
  <c r="B14" i="2" s="1"/>
  <c r="B15" i="2" s="1"/>
  <c r="B16" i="2" s="1"/>
  <c r="B17" i="2" s="1"/>
  <c r="B18" i="2" s="1"/>
  <c r="B19" i="2" s="1"/>
  <c r="B20" i="2" s="1"/>
  <c r="B21" i="2" s="1"/>
  <c r="B22" i="2" s="1"/>
  <c r="B23" i="2" s="1"/>
  <c r="B24" i="2" s="1"/>
  <c r="B25" i="2" s="1"/>
  <c r="B26" i="2" s="1"/>
  <c r="B31" i="2" s="1"/>
  <c r="B32" i="2" s="1"/>
  <c r="B33" i="2" s="1"/>
  <c r="B34" i="2" s="1"/>
  <c r="B35" i="2" s="1"/>
  <c r="B36" i="2" s="1"/>
  <c r="B37" i="2" s="1"/>
  <c r="B38" i="2" s="1"/>
  <c r="B39" i="2" s="1"/>
  <c r="B40" i="2" s="1"/>
  <c r="B41" i="2" s="1"/>
  <c r="B42" i="2" s="1"/>
  <c r="B43"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5" i="2" s="1"/>
  <c r="B206" i="2" s="1"/>
  <c r="B207" i="2" s="1"/>
  <c r="K296" i="2" l="1"/>
  <c r="N256" i="2"/>
  <c r="M255" i="2"/>
  <c r="Q247" i="2"/>
  <c r="M247" i="2"/>
  <c r="M217" i="2"/>
  <c r="B209" i="2"/>
  <c r="G1" i="2"/>
  <c r="Y269" i="2"/>
  <c r="AD269" i="2" s="1"/>
  <c r="O269" i="2" s="1"/>
  <c r="P269" i="2" s="1"/>
  <c r="R269" i="2" s="1"/>
  <c r="H1" i="2"/>
  <c r="Z274" i="2"/>
  <c r="AD274" i="2" s="1"/>
  <c r="O274" i="2" s="1"/>
  <c r="P274" i="2" s="1"/>
  <c r="R274" i="2" s="1"/>
  <c r="Z261" i="2"/>
  <c r="AD261" i="2" s="1"/>
  <c r="O261" i="2" s="1"/>
  <c r="P261" i="2" s="1"/>
  <c r="R261" i="2" s="1"/>
  <c r="Z267" i="2"/>
  <c r="AD267" i="2" s="1"/>
  <c r="O267" i="2" s="1"/>
  <c r="P267" i="2" s="1"/>
  <c r="R267" i="2" s="1"/>
  <c r="Z275" i="2"/>
  <c r="AD275" i="2" s="1"/>
  <c r="O275" i="2" s="1"/>
  <c r="P275" i="2" s="1"/>
  <c r="R275" i="2" s="1"/>
  <c r="I1" i="2"/>
  <c r="AA264" i="2"/>
  <c r="AD264" i="2" s="1"/>
  <c r="O264" i="2" s="1"/>
  <c r="P264" i="2" s="1"/>
  <c r="R264" i="2" s="1"/>
  <c r="AA270" i="2"/>
  <c r="AD270" i="2" s="1"/>
  <c r="O270" i="2" s="1"/>
  <c r="P270" i="2" s="1"/>
  <c r="R270" i="2" s="1"/>
  <c r="AA271" i="2"/>
  <c r="AD271" i="2" s="1"/>
  <c r="O271" i="2" s="1"/>
  <c r="P271" i="2" s="1"/>
  <c r="R271" i="2" s="1"/>
  <c r="AA262" i="2"/>
  <c r="AD262" i="2" s="1"/>
  <c r="O262" i="2" s="1"/>
  <c r="P262" i="2" s="1"/>
  <c r="R262" i="2" s="1"/>
  <c r="Y56" i="2"/>
  <c r="AD56" i="2" s="1"/>
  <c r="O56" i="2" s="1"/>
  <c r="P56" i="2" s="1"/>
  <c r="Y92" i="2"/>
  <c r="AD92" i="2" s="1"/>
  <c r="O92" i="2" s="1"/>
  <c r="P92" i="2" s="1"/>
  <c r="Z189" i="2"/>
  <c r="AD189" i="2" s="1"/>
  <c r="O189" i="2" s="1"/>
  <c r="P189" i="2" s="1"/>
  <c r="Y248" i="2"/>
  <c r="AD248" i="2" s="1"/>
  <c r="O248" i="2" s="1"/>
  <c r="Y276" i="2"/>
  <c r="AD276" i="2" s="1"/>
  <c r="O276" i="2" s="1"/>
  <c r="P276" i="2" s="1"/>
  <c r="Z279" i="2"/>
  <c r="AD279" i="2" s="1"/>
  <c r="O279" i="2" s="1"/>
  <c r="P279" i="2" s="1"/>
  <c r="Z287" i="2"/>
  <c r="AD287" i="2" s="1"/>
  <c r="O287" i="2" s="1"/>
  <c r="P287" i="2" s="1"/>
  <c r="Y53" i="2"/>
  <c r="AD53" i="2" s="1"/>
  <c r="O53" i="2" s="1"/>
  <c r="P53" i="2" s="1"/>
  <c r="Z64" i="2"/>
  <c r="AD64" i="2" s="1"/>
  <c r="O64" i="2" s="1"/>
  <c r="P64" i="2" s="1"/>
  <c r="AA159" i="2"/>
  <c r="AD159" i="2" s="1"/>
  <c r="O159" i="2" s="1"/>
  <c r="P159" i="2" s="1"/>
  <c r="Y175" i="2"/>
  <c r="AD175" i="2" s="1"/>
  <c r="O175" i="2" s="1"/>
  <c r="P175" i="2" s="1"/>
  <c r="Z178" i="2"/>
  <c r="AD178" i="2" s="1"/>
  <c r="O178" i="2" s="1"/>
  <c r="P178" i="2" s="1"/>
  <c r="Z194" i="2"/>
  <c r="AD194" i="2" s="1"/>
  <c r="O194" i="2" s="1"/>
  <c r="P194" i="2" s="1"/>
  <c r="AA197" i="2"/>
  <c r="AD197" i="2" s="1"/>
  <c r="O197" i="2" s="1"/>
  <c r="P197" i="2" s="1"/>
  <c r="Z206" i="2"/>
  <c r="AD206" i="2" s="1"/>
  <c r="O206" i="2" s="1"/>
  <c r="P206" i="2" s="1"/>
  <c r="Z33" i="2"/>
  <c r="AD33" i="2" s="1"/>
  <c r="O33" i="2" s="1"/>
  <c r="P33" i="2" s="1"/>
  <c r="AA156" i="2"/>
  <c r="AD156" i="2" s="1"/>
  <c r="O156" i="2" s="1"/>
  <c r="P156" i="2" s="1"/>
  <c r="Z167" i="2"/>
  <c r="AD167" i="2" s="1"/>
  <c r="O167" i="2" s="1"/>
  <c r="P167" i="2" s="1"/>
  <c r="AA170" i="2"/>
  <c r="AD170" i="2" s="1"/>
  <c r="O170" i="2" s="1"/>
  <c r="P170" i="2" s="1"/>
  <c r="Z281" i="2"/>
  <c r="AD281" i="2" s="1"/>
  <c r="O281" i="2" s="1"/>
  <c r="P281" i="2" s="1"/>
  <c r="Y286" i="2"/>
  <c r="AD286" i="2" s="1"/>
  <c r="O286" i="2" s="1"/>
  <c r="P286" i="2" s="1"/>
  <c r="Z50" i="2"/>
  <c r="AD50" i="2" s="1"/>
  <c r="O50" i="2" s="1"/>
  <c r="P50" i="2" s="1"/>
  <c r="Z94" i="2"/>
  <c r="AD94" i="2" s="1"/>
  <c r="O94" i="2" s="1"/>
  <c r="P94" i="2" s="1"/>
  <c r="R94" i="2" s="1"/>
  <c r="AA97" i="2"/>
  <c r="AD97" i="2" s="1"/>
  <c r="O97" i="2" s="1"/>
  <c r="P97" i="2" s="1"/>
  <c r="Z180" i="2"/>
  <c r="AD180" i="2" s="1"/>
  <c r="O180" i="2" s="1"/>
  <c r="P180" i="2" s="1"/>
  <c r="Y193" i="2"/>
  <c r="AD193" i="2" s="1"/>
  <c r="O193" i="2" s="1"/>
  <c r="P193" i="2" s="1"/>
  <c r="AA199" i="2"/>
  <c r="AD199" i="2" s="1"/>
  <c r="O199" i="2" s="1"/>
  <c r="P199" i="2" s="1"/>
  <c r="Z278" i="2"/>
  <c r="AD278" i="2" s="1"/>
  <c r="O278" i="2" s="1"/>
  <c r="P278" i="2" s="1"/>
  <c r="AA12" i="2"/>
  <c r="Z43" i="2"/>
  <c r="AD43" i="2" s="1"/>
  <c r="O43" i="2" s="1"/>
  <c r="P43" i="2" s="1"/>
  <c r="Y52" i="2"/>
  <c r="AD52" i="2" s="1"/>
  <c r="O52" i="2" s="1"/>
  <c r="P52" i="2" s="1"/>
  <c r="AA58" i="2"/>
  <c r="AD58" i="2" s="1"/>
  <c r="O58" i="2" s="1"/>
  <c r="P58" i="2" s="1"/>
  <c r="Z63" i="2"/>
  <c r="AD63" i="2" s="1"/>
  <c r="O63" i="2" s="1"/>
  <c r="P63" i="2" s="1"/>
  <c r="Z155" i="2"/>
  <c r="AD155" i="2" s="1"/>
  <c r="O155" i="2" s="1"/>
  <c r="P155" i="2" s="1"/>
  <c r="AA158" i="2"/>
  <c r="AD158" i="2" s="1"/>
  <c r="O158" i="2" s="1"/>
  <c r="P158" i="2" s="1"/>
  <c r="Z177" i="2"/>
  <c r="AD177" i="2" s="1"/>
  <c r="O177" i="2" s="1"/>
  <c r="P177" i="2" s="1"/>
  <c r="Z205" i="2"/>
  <c r="AD205" i="2" s="1"/>
  <c r="O205" i="2" s="1"/>
  <c r="Z260" i="2"/>
  <c r="AD260" i="2" s="1"/>
  <c r="O260" i="2" s="1"/>
  <c r="P260" i="2" s="1"/>
  <c r="Y280" i="2"/>
  <c r="AD280" i="2" s="1"/>
  <c r="O280" i="2" s="1"/>
  <c r="P280" i="2" s="1"/>
  <c r="Z283" i="2"/>
  <c r="AD283" i="2" s="1"/>
  <c r="O283" i="2" s="1"/>
  <c r="P283" i="2" s="1"/>
  <c r="Z218" i="2"/>
  <c r="AD218" i="2" s="1"/>
  <c r="O218" i="2" s="1"/>
  <c r="O225" i="2" s="1"/>
  <c r="Y249" i="2"/>
  <c r="Y285" i="2"/>
  <c r="AD285" i="2" s="1"/>
  <c r="O285" i="2" s="1"/>
  <c r="P285" i="2" s="1"/>
  <c r="Z288" i="2"/>
  <c r="AD288" i="2" s="1"/>
  <c r="O288" i="2" s="1"/>
  <c r="P288" i="2" s="1"/>
  <c r="R288" i="2" s="1"/>
  <c r="Z57" i="2"/>
  <c r="AD57" i="2" s="1"/>
  <c r="O57" i="2" s="1"/>
  <c r="P57" i="2" s="1"/>
  <c r="Y154" i="2"/>
  <c r="AD154" i="2" s="1"/>
  <c r="O154" i="2" s="1"/>
  <c r="P154" i="2" s="1"/>
  <c r="Z157" i="2"/>
  <c r="AD157" i="2" s="1"/>
  <c r="O157" i="2" s="1"/>
  <c r="P157" i="2" s="1"/>
  <c r="Z166" i="2"/>
  <c r="AD166" i="2" s="1"/>
  <c r="O166" i="2" s="1"/>
  <c r="P166" i="2" s="1"/>
  <c r="AA174" i="2"/>
  <c r="AD174" i="2" s="1"/>
  <c r="O174" i="2" s="1"/>
  <c r="P174" i="2" s="1"/>
  <c r="Z195" i="2"/>
  <c r="AD195" i="2" s="1"/>
  <c r="O195" i="2" s="1"/>
  <c r="P195" i="2" s="1"/>
  <c r="Z207" i="2"/>
  <c r="AD207" i="2" s="1"/>
  <c r="O207" i="2" s="1"/>
  <c r="P207" i="2" s="1"/>
  <c r="Z277" i="2"/>
  <c r="AD277" i="2" s="1"/>
  <c r="O277" i="2" s="1"/>
  <c r="P277" i="2" s="1"/>
  <c r="Z42" i="2"/>
  <c r="AD42" i="2" s="1"/>
  <c r="O42" i="2" s="1"/>
  <c r="P42" i="2" s="1"/>
  <c r="Y51" i="2"/>
  <c r="AD51" i="2" s="1"/>
  <c r="O51" i="2" s="1"/>
  <c r="P51" i="2" s="1"/>
  <c r="AA93" i="2"/>
  <c r="AD93" i="2" s="1"/>
  <c r="O93" i="2" s="1"/>
  <c r="P93" i="2" s="1"/>
  <c r="Y95" i="2"/>
  <c r="AD95" i="2" s="1"/>
  <c r="O95" i="2" s="1"/>
  <c r="P95" i="2" s="1"/>
  <c r="Y173" i="2"/>
  <c r="AD173" i="2" s="1"/>
  <c r="O173" i="2" s="1"/>
  <c r="P173" i="2" s="1"/>
  <c r="Z184" i="2"/>
  <c r="AD184" i="2" s="1"/>
  <c r="O184" i="2" s="1"/>
  <c r="P184" i="2" s="1"/>
  <c r="AA187" i="2"/>
  <c r="AD187" i="2" s="1"/>
  <c r="O187" i="2" s="1"/>
  <c r="P187" i="2" s="1"/>
  <c r="Y216" i="2"/>
  <c r="AD216" i="2" s="1"/>
  <c r="O216" i="2" s="1"/>
  <c r="P216" i="2" s="1"/>
  <c r="AD22" i="2"/>
  <c r="O22" i="2" s="1"/>
  <c r="P22" i="2" s="1"/>
  <c r="R22" i="2" s="1"/>
  <c r="E297" i="2"/>
  <c r="E296" i="2" s="1"/>
  <c r="G25" i="5" s="1"/>
  <c r="AD10" i="2"/>
  <c r="O10" i="2" s="1"/>
  <c r="P10" i="2" s="1"/>
  <c r="R10" i="2" s="1"/>
  <c r="AD61" i="2"/>
  <c r="O61" i="2" s="1"/>
  <c r="P61" i="2" s="1"/>
  <c r="R61" i="2" s="1"/>
  <c r="AD69" i="2"/>
  <c r="O69" i="2" s="1"/>
  <c r="P69" i="2" s="1"/>
  <c r="R69" i="2" s="1"/>
  <c r="AD77" i="2"/>
  <c r="O77" i="2" s="1"/>
  <c r="P77" i="2" s="1"/>
  <c r="R77" i="2" s="1"/>
  <c r="AD85" i="2"/>
  <c r="O85" i="2" s="1"/>
  <c r="P85" i="2" s="1"/>
  <c r="R85" i="2" s="1"/>
  <c r="AD91" i="2"/>
  <c r="O91" i="2" s="1"/>
  <c r="P91" i="2" s="1"/>
  <c r="R91" i="2" s="1"/>
  <c r="AD99" i="2"/>
  <c r="O99" i="2" s="1"/>
  <c r="P99" i="2" s="1"/>
  <c r="R99" i="2" s="1"/>
  <c r="AD107" i="2"/>
  <c r="O107" i="2" s="1"/>
  <c r="P107" i="2" s="1"/>
  <c r="R107" i="2" s="1"/>
  <c r="AD115" i="2"/>
  <c r="O115" i="2" s="1"/>
  <c r="P115" i="2" s="1"/>
  <c r="R115" i="2" s="1"/>
  <c r="AD127" i="2"/>
  <c r="O127" i="2" s="1"/>
  <c r="P127" i="2" s="1"/>
  <c r="R127" i="2" s="1"/>
  <c r="AD135" i="2"/>
  <c r="O135" i="2" s="1"/>
  <c r="P135" i="2" s="1"/>
  <c r="R135" i="2" s="1"/>
  <c r="AD143" i="2"/>
  <c r="O143" i="2" s="1"/>
  <c r="P143" i="2" s="1"/>
  <c r="R143" i="2" s="1"/>
  <c r="AD14" i="2"/>
  <c r="O14" i="2" s="1"/>
  <c r="P14" i="2" s="1"/>
  <c r="R14" i="2" s="1"/>
  <c r="AD31" i="2"/>
  <c r="O31" i="2" s="1"/>
  <c r="P31" i="2" s="1"/>
  <c r="AD32" i="2"/>
  <c r="O32" i="2" s="1"/>
  <c r="P32" i="2" s="1"/>
  <c r="R32" i="2" s="1"/>
  <c r="AD39" i="2"/>
  <c r="O39" i="2" s="1"/>
  <c r="P39" i="2" s="1"/>
  <c r="R39" i="2" s="1"/>
  <c r="AD40" i="2"/>
  <c r="O40" i="2" s="1"/>
  <c r="P40" i="2" s="1"/>
  <c r="R40" i="2" s="1"/>
  <c r="AD48" i="2"/>
  <c r="O48" i="2" s="1"/>
  <c r="P48" i="2" s="1"/>
  <c r="AD72" i="2"/>
  <c r="O72" i="2" s="1"/>
  <c r="P72" i="2" s="1"/>
  <c r="R72" i="2" s="1"/>
  <c r="AD80" i="2"/>
  <c r="O80" i="2" s="1"/>
  <c r="P80" i="2" s="1"/>
  <c r="R80" i="2" s="1"/>
  <c r="AD96" i="2"/>
  <c r="O96" i="2" s="1"/>
  <c r="P96" i="2" s="1"/>
  <c r="R96" i="2" s="1"/>
  <c r="AD104" i="2"/>
  <c r="O104" i="2" s="1"/>
  <c r="P104" i="2" s="1"/>
  <c r="R104" i="2" s="1"/>
  <c r="AD112" i="2"/>
  <c r="O112" i="2" s="1"/>
  <c r="P112" i="2" s="1"/>
  <c r="R112" i="2" s="1"/>
  <c r="AD120" i="2"/>
  <c r="O120" i="2" s="1"/>
  <c r="P120" i="2" s="1"/>
  <c r="R120" i="2" s="1"/>
  <c r="AD132" i="2"/>
  <c r="O132" i="2" s="1"/>
  <c r="P132" i="2" s="1"/>
  <c r="R132" i="2" s="1"/>
  <c r="AD140" i="2"/>
  <c r="O140" i="2" s="1"/>
  <c r="P140" i="2" s="1"/>
  <c r="R140" i="2" s="1"/>
  <c r="AD147" i="2"/>
  <c r="O147" i="2" s="1"/>
  <c r="P147" i="2" s="1"/>
  <c r="R147" i="2" s="1"/>
  <c r="AD148" i="2"/>
  <c r="O148" i="2" s="1"/>
  <c r="P148" i="2" s="1"/>
  <c r="R148" i="2" s="1"/>
  <c r="AD162" i="2"/>
  <c r="O162" i="2" s="1"/>
  <c r="P162" i="2" s="1"/>
  <c r="R162" i="2" s="1"/>
  <c r="AD164" i="2"/>
  <c r="O164" i="2" s="1"/>
  <c r="P164" i="2" s="1"/>
  <c r="R164" i="2" s="1"/>
  <c r="AD172" i="2"/>
  <c r="O172" i="2" s="1"/>
  <c r="P172" i="2" s="1"/>
  <c r="R172" i="2" s="1"/>
  <c r="AD188" i="2"/>
  <c r="O188" i="2" s="1"/>
  <c r="P188" i="2" s="1"/>
  <c r="R188" i="2" s="1"/>
  <c r="AD196" i="2"/>
  <c r="O196" i="2" s="1"/>
  <c r="P196" i="2" s="1"/>
  <c r="R196" i="2" s="1"/>
  <c r="AD250" i="2"/>
  <c r="O250" i="2" s="1"/>
  <c r="P250" i="2" s="1"/>
  <c r="R250" i="2" s="1"/>
  <c r="AD19" i="2"/>
  <c r="O19" i="2" s="1"/>
  <c r="P19" i="2" s="1"/>
  <c r="R19" i="2" s="1"/>
  <c r="AD18" i="2"/>
  <c r="O18" i="2" s="1"/>
  <c r="P18" i="2" s="1"/>
  <c r="R18" i="2" s="1"/>
  <c r="AB12" i="2"/>
  <c r="AD17" i="2"/>
  <c r="O17" i="2" s="1"/>
  <c r="P17" i="2" s="1"/>
  <c r="R17" i="2" s="1"/>
  <c r="AD24" i="2"/>
  <c r="O24" i="2" s="1"/>
  <c r="P24" i="2" s="1"/>
  <c r="R24" i="2" s="1"/>
  <c r="Z21" i="2"/>
  <c r="AD21" i="2" s="1"/>
  <c r="O21" i="2" s="1"/>
  <c r="P21" i="2" s="1"/>
  <c r="AD38" i="2"/>
  <c r="O38" i="2" s="1"/>
  <c r="P38" i="2" s="1"/>
  <c r="R38" i="2" s="1"/>
  <c r="AD66" i="2"/>
  <c r="O66" i="2" s="1"/>
  <c r="P66" i="2" s="1"/>
  <c r="R66" i="2" s="1"/>
  <c r="AD74" i="2"/>
  <c r="O74" i="2" s="1"/>
  <c r="P74" i="2" s="1"/>
  <c r="R74" i="2" s="1"/>
  <c r="AD82" i="2"/>
  <c r="O82" i="2" s="1"/>
  <c r="P82" i="2" s="1"/>
  <c r="R82" i="2" s="1"/>
  <c r="AD102" i="2"/>
  <c r="O102" i="2" s="1"/>
  <c r="P102" i="2" s="1"/>
  <c r="R102" i="2" s="1"/>
  <c r="AD110" i="2"/>
  <c r="O110" i="2" s="1"/>
  <c r="P110" i="2" s="1"/>
  <c r="R110" i="2" s="1"/>
  <c r="AD118" i="2"/>
  <c r="O118" i="2" s="1"/>
  <c r="P118" i="2" s="1"/>
  <c r="R118" i="2" s="1"/>
  <c r="AD130" i="2"/>
  <c r="O130" i="2" s="1"/>
  <c r="P130" i="2" s="1"/>
  <c r="R130" i="2" s="1"/>
  <c r="AD138" i="2"/>
  <c r="O138" i="2" s="1"/>
  <c r="P138" i="2" s="1"/>
  <c r="R138" i="2" s="1"/>
  <c r="AD146" i="2"/>
  <c r="O146" i="2" s="1"/>
  <c r="P146" i="2" s="1"/>
  <c r="R146" i="2" s="1"/>
  <c r="AD252" i="2"/>
  <c r="O252" i="2" s="1"/>
  <c r="P252" i="2" s="1"/>
  <c r="R252" i="2" s="1"/>
  <c r="AD284" i="2"/>
  <c r="O284" i="2" s="1"/>
  <c r="P284" i="2" s="1"/>
  <c r="R284" i="2" s="1"/>
  <c r="Y11" i="2"/>
  <c r="AD11" i="2" s="1"/>
  <c r="O11" i="2" s="1"/>
  <c r="P11" i="2" s="1"/>
  <c r="AD55" i="2"/>
  <c r="O55" i="2" s="1"/>
  <c r="P55" i="2" s="1"/>
  <c r="R55" i="2" s="1"/>
  <c r="AD71" i="2"/>
  <c r="O71" i="2" s="1"/>
  <c r="P71" i="2" s="1"/>
  <c r="R71" i="2" s="1"/>
  <c r="AD79" i="2"/>
  <c r="O79" i="2" s="1"/>
  <c r="P79" i="2" s="1"/>
  <c r="R79" i="2" s="1"/>
  <c r="AD182" i="2"/>
  <c r="O182" i="2" s="1"/>
  <c r="P182" i="2" s="1"/>
  <c r="R182" i="2" s="1"/>
  <c r="AD183" i="2"/>
  <c r="O183" i="2" s="1"/>
  <c r="P183" i="2" s="1"/>
  <c r="R183" i="2" s="1"/>
  <c r="AD190" i="2"/>
  <c r="O190" i="2" s="1"/>
  <c r="P190" i="2" s="1"/>
  <c r="R190" i="2" s="1"/>
  <c r="AD191" i="2"/>
  <c r="O191" i="2" s="1"/>
  <c r="P191" i="2" s="1"/>
  <c r="R191" i="2" s="1"/>
  <c r="AD198" i="2"/>
  <c r="O198" i="2" s="1"/>
  <c r="P198" i="2" s="1"/>
  <c r="R198" i="2" s="1"/>
  <c r="AD244" i="2"/>
  <c r="O244" i="2" s="1"/>
  <c r="AD253" i="2"/>
  <c r="O253" i="2" s="1"/>
  <c r="P253" i="2" s="1"/>
  <c r="R253" i="2" s="1"/>
  <c r="Z9" i="2"/>
  <c r="AD9" i="2" s="1"/>
  <c r="O9" i="2" s="1"/>
  <c r="P9" i="2" s="1"/>
  <c r="AD6" i="2"/>
  <c r="O6" i="2" s="1"/>
  <c r="P6" i="2" s="1"/>
  <c r="R6" i="2" s="1"/>
  <c r="AD35" i="2"/>
  <c r="O35" i="2" s="1"/>
  <c r="P35" i="2" s="1"/>
  <c r="R35" i="2" s="1"/>
  <c r="AD36" i="2"/>
  <c r="O36" i="2" s="1"/>
  <c r="P36" i="2" s="1"/>
  <c r="R36" i="2" s="1"/>
  <c r="AD60" i="2"/>
  <c r="O60" i="2" s="1"/>
  <c r="P60" i="2" s="1"/>
  <c r="R60" i="2" s="1"/>
  <c r="AD68" i="2"/>
  <c r="O68" i="2" s="1"/>
  <c r="P68" i="2" s="1"/>
  <c r="R68" i="2" s="1"/>
  <c r="AD76" i="2"/>
  <c r="O76" i="2" s="1"/>
  <c r="P76" i="2" s="1"/>
  <c r="R76" i="2" s="1"/>
  <c r="AD84" i="2"/>
  <c r="O84" i="2" s="1"/>
  <c r="P84" i="2" s="1"/>
  <c r="R84" i="2" s="1"/>
  <c r="AD100" i="2"/>
  <c r="O100" i="2" s="1"/>
  <c r="P100" i="2" s="1"/>
  <c r="R100" i="2" s="1"/>
  <c r="AD108" i="2"/>
  <c r="O108" i="2" s="1"/>
  <c r="P108" i="2" s="1"/>
  <c r="R108" i="2" s="1"/>
  <c r="AD116" i="2"/>
  <c r="O116" i="2" s="1"/>
  <c r="P116" i="2" s="1"/>
  <c r="R116" i="2" s="1"/>
  <c r="AD128" i="2"/>
  <c r="O128" i="2" s="1"/>
  <c r="P128" i="2" s="1"/>
  <c r="R128" i="2" s="1"/>
  <c r="AD136" i="2"/>
  <c r="O136" i="2" s="1"/>
  <c r="P136" i="2" s="1"/>
  <c r="R136" i="2" s="1"/>
  <c r="AD144" i="2"/>
  <c r="O144" i="2" s="1"/>
  <c r="P144" i="2" s="1"/>
  <c r="R144" i="2" s="1"/>
  <c r="AD160" i="2"/>
  <c r="O160" i="2" s="1"/>
  <c r="P160" i="2" s="1"/>
  <c r="R160" i="2" s="1"/>
  <c r="AD168" i="2"/>
  <c r="O168" i="2" s="1"/>
  <c r="P168" i="2" s="1"/>
  <c r="R168" i="2" s="1"/>
  <c r="AD176" i="2"/>
  <c r="O176" i="2" s="1"/>
  <c r="P176" i="2" s="1"/>
  <c r="R176" i="2" s="1"/>
  <c r="AD192" i="2"/>
  <c r="O192" i="2" s="1"/>
  <c r="P192" i="2" s="1"/>
  <c r="R192" i="2" s="1"/>
  <c r="AD200" i="2"/>
  <c r="O200" i="2" s="1"/>
  <c r="P200" i="2" s="1"/>
  <c r="R200" i="2" s="1"/>
  <c r="AD245" i="2"/>
  <c r="O245" i="2" s="1"/>
  <c r="P245" i="2" s="1"/>
  <c r="R245" i="2" s="1"/>
  <c r="AD254" i="2"/>
  <c r="O254" i="2" s="1"/>
  <c r="P254" i="2" s="1"/>
  <c r="R254" i="2" s="1"/>
  <c r="AD282" i="2"/>
  <c r="O282" i="2" s="1"/>
  <c r="P282" i="2" s="1"/>
  <c r="R282" i="2" s="1"/>
  <c r="AA26" i="2"/>
  <c r="AD26" i="2" s="1"/>
  <c r="O26" i="2" s="1"/>
  <c r="P26" i="2" s="1"/>
  <c r="Y25" i="2"/>
  <c r="AD25" i="2" s="1"/>
  <c r="O25" i="2" s="1"/>
  <c r="P25" i="2" s="1"/>
  <c r="AD37" i="2"/>
  <c r="O37" i="2" s="1"/>
  <c r="P37" i="2" s="1"/>
  <c r="R37" i="2" s="1"/>
  <c r="AD101" i="2"/>
  <c r="O101" i="2" s="1"/>
  <c r="P101" i="2" s="1"/>
  <c r="R101" i="2" s="1"/>
  <c r="AD109" i="2"/>
  <c r="O109" i="2" s="1"/>
  <c r="P109" i="2" s="1"/>
  <c r="R109" i="2" s="1"/>
  <c r="AD117" i="2"/>
  <c r="O117" i="2" s="1"/>
  <c r="P117" i="2" s="1"/>
  <c r="R117" i="2" s="1"/>
  <c r="AD129" i="2"/>
  <c r="O129" i="2" s="1"/>
  <c r="P129" i="2" s="1"/>
  <c r="R129" i="2" s="1"/>
  <c r="AD137" i="2"/>
  <c r="O137" i="2" s="1"/>
  <c r="P137" i="2" s="1"/>
  <c r="R137" i="2" s="1"/>
  <c r="AD145" i="2"/>
  <c r="O145" i="2" s="1"/>
  <c r="P145" i="2" s="1"/>
  <c r="R145" i="2" s="1"/>
  <c r="AD165" i="2"/>
  <c r="O165" i="2" s="1"/>
  <c r="P165" i="2" s="1"/>
  <c r="R165" i="2" s="1"/>
  <c r="AD181" i="2"/>
  <c r="O181" i="2" s="1"/>
  <c r="P181" i="2" s="1"/>
  <c r="R181" i="2" s="1"/>
  <c r="AD251" i="2"/>
  <c r="O251" i="2" s="1"/>
  <c r="P251" i="2" s="1"/>
  <c r="R251" i="2" s="1"/>
  <c r="Y13" i="2"/>
  <c r="AD13" i="2" s="1"/>
  <c r="O13" i="2" s="1"/>
  <c r="P13" i="2" s="1"/>
  <c r="AD34" i="2"/>
  <c r="O34" i="2" s="1"/>
  <c r="P34" i="2" s="1"/>
  <c r="R34" i="2" s="1"/>
  <c r="AD54" i="2"/>
  <c r="O54" i="2" s="1"/>
  <c r="P54" i="2" s="1"/>
  <c r="R54" i="2" s="1"/>
  <c r="AD62" i="2"/>
  <c r="O62" i="2" s="1"/>
  <c r="P62" i="2" s="1"/>
  <c r="R62" i="2" s="1"/>
  <c r="AD70" i="2"/>
  <c r="O70" i="2" s="1"/>
  <c r="P70" i="2" s="1"/>
  <c r="R70" i="2" s="1"/>
  <c r="AD78" i="2"/>
  <c r="O78" i="2" s="1"/>
  <c r="P78" i="2" s="1"/>
  <c r="R78" i="2" s="1"/>
  <c r="AD86" i="2"/>
  <c r="O86" i="2" s="1"/>
  <c r="P86" i="2" s="1"/>
  <c r="R86" i="2" s="1"/>
  <c r="AD98" i="2"/>
  <c r="O98" i="2" s="1"/>
  <c r="P98" i="2" s="1"/>
  <c r="R98" i="2" s="1"/>
  <c r="AD106" i="2"/>
  <c r="O106" i="2" s="1"/>
  <c r="P106" i="2" s="1"/>
  <c r="R106" i="2" s="1"/>
  <c r="AD114" i="2"/>
  <c r="O114" i="2" s="1"/>
  <c r="P114" i="2" s="1"/>
  <c r="R114" i="2" s="1"/>
  <c r="AD126" i="2"/>
  <c r="O126" i="2" s="1"/>
  <c r="P126" i="2" s="1"/>
  <c r="AD134" i="2"/>
  <c r="O134" i="2" s="1"/>
  <c r="P134" i="2" s="1"/>
  <c r="R134" i="2" s="1"/>
  <c r="AD142" i="2"/>
  <c r="O142" i="2" s="1"/>
  <c r="P142" i="2" s="1"/>
  <c r="R142" i="2" s="1"/>
  <c r="Y16" i="2"/>
  <c r="AD16" i="2" s="1"/>
  <c r="O16" i="2" s="1"/>
  <c r="P16" i="2" s="1"/>
  <c r="AD7" i="2"/>
  <c r="O7" i="2" s="1"/>
  <c r="P7" i="2" s="1"/>
  <c r="R7" i="2" s="1"/>
  <c r="AD23" i="2"/>
  <c r="O23" i="2" s="1"/>
  <c r="P23" i="2" s="1"/>
  <c r="R23" i="2" s="1"/>
  <c r="Z20" i="2"/>
  <c r="AD20" i="2" s="1"/>
  <c r="O20" i="2" s="1"/>
  <c r="P20" i="2" s="1"/>
  <c r="AD59" i="2"/>
  <c r="O59" i="2" s="1"/>
  <c r="P59" i="2" s="1"/>
  <c r="AD67" i="2"/>
  <c r="O67" i="2" s="1"/>
  <c r="P67" i="2" s="1"/>
  <c r="R67" i="2" s="1"/>
  <c r="AD75" i="2"/>
  <c r="O75" i="2" s="1"/>
  <c r="P75" i="2" s="1"/>
  <c r="R75" i="2" s="1"/>
  <c r="AD83" i="2"/>
  <c r="O83" i="2" s="1"/>
  <c r="P83" i="2" s="1"/>
  <c r="R83" i="2" s="1"/>
  <c r="AD163" i="2"/>
  <c r="O163" i="2" s="1"/>
  <c r="P163" i="2" s="1"/>
  <c r="R163" i="2" s="1"/>
  <c r="AD171" i="2"/>
  <c r="O171" i="2" s="1"/>
  <c r="P171" i="2" s="1"/>
  <c r="R171" i="2" s="1"/>
  <c r="AD179" i="2"/>
  <c r="O179" i="2" s="1"/>
  <c r="P179" i="2" s="1"/>
  <c r="R179" i="2" s="1"/>
  <c r="AD186" i="2"/>
  <c r="O186" i="2" s="1"/>
  <c r="P186" i="2" s="1"/>
  <c r="R186" i="2" s="1"/>
  <c r="AD249" i="2"/>
  <c r="O249" i="2" s="1"/>
  <c r="P249" i="2" s="1"/>
  <c r="AD289" i="2"/>
  <c r="O289" i="2" s="1"/>
  <c r="P289" i="2" s="1"/>
  <c r="R289" i="2" s="1"/>
  <c r="AD15" i="2"/>
  <c r="O15" i="2" s="1"/>
  <c r="P15" i="2" s="1"/>
  <c r="R15" i="2" s="1"/>
  <c r="Z8" i="2"/>
  <c r="AD8" i="2" s="1"/>
  <c r="O8" i="2" s="1"/>
  <c r="P8" i="2" s="1"/>
  <c r="AD41" i="2"/>
  <c r="O41" i="2" s="1"/>
  <c r="P41" i="2" s="1"/>
  <c r="R41" i="2" s="1"/>
  <c r="AD49" i="2"/>
  <c r="O49" i="2" s="1"/>
  <c r="P49" i="2" s="1"/>
  <c r="R49" i="2" s="1"/>
  <c r="AD65" i="2"/>
  <c r="O65" i="2" s="1"/>
  <c r="P65" i="2" s="1"/>
  <c r="R65" i="2" s="1"/>
  <c r="AD73" i="2"/>
  <c r="O73" i="2" s="1"/>
  <c r="P73" i="2" s="1"/>
  <c r="R73" i="2" s="1"/>
  <c r="AD81" i="2"/>
  <c r="O81" i="2" s="1"/>
  <c r="P81" i="2" s="1"/>
  <c r="R81" i="2" s="1"/>
  <c r="AD103" i="2"/>
  <c r="O103" i="2" s="1"/>
  <c r="P103" i="2" s="1"/>
  <c r="R103" i="2" s="1"/>
  <c r="AD105" i="2"/>
  <c r="O105" i="2" s="1"/>
  <c r="P105" i="2" s="1"/>
  <c r="R105" i="2" s="1"/>
  <c r="AD111" i="2"/>
  <c r="O111" i="2" s="1"/>
  <c r="P111" i="2" s="1"/>
  <c r="R111" i="2" s="1"/>
  <c r="AD113" i="2"/>
  <c r="O113" i="2" s="1"/>
  <c r="P113" i="2" s="1"/>
  <c r="R113" i="2" s="1"/>
  <c r="AD119" i="2"/>
  <c r="O119" i="2" s="1"/>
  <c r="P119" i="2" s="1"/>
  <c r="R119" i="2" s="1"/>
  <c r="AD121" i="2"/>
  <c r="O121" i="2" s="1"/>
  <c r="P121" i="2" s="1"/>
  <c r="R121" i="2" s="1"/>
  <c r="AD131" i="2"/>
  <c r="O131" i="2" s="1"/>
  <c r="P131" i="2" s="1"/>
  <c r="R131" i="2" s="1"/>
  <c r="AD133" i="2"/>
  <c r="O133" i="2" s="1"/>
  <c r="P133" i="2" s="1"/>
  <c r="R133" i="2" s="1"/>
  <c r="AD139" i="2"/>
  <c r="O139" i="2" s="1"/>
  <c r="P139" i="2" s="1"/>
  <c r="R139" i="2" s="1"/>
  <c r="AD141" i="2"/>
  <c r="O141" i="2" s="1"/>
  <c r="P141" i="2" s="1"/>
  <c r="R141" i="2" s="1"/>
  <c r="AD149" i="2"/>
  <c r="O149" i="2" s="1"/>
  <c r="P149" i="2" s="1"/>
  <c r="R149" i="2" s="1"/>
  <c r="AD161" i="2"/>
  <c r="O161" i="2" s="1"/>
  <c r="P161" i="2" s="1"/>
  <c r="R161" i="2" s="1"/>
  <c r="AD169" i="2"/>
  <c r="O169" i="2" s="1"/>
  <c r="P169" i="2" s="1"/>
  <c r="R169" i="2" s="1"/>
  <c r="AD185" i="2"/>
  <c r="O185" i="2" s="1"/>
  <c r="P185" i="2" s="1"/>
  <c r="R185" i="2" s="1"/>
  <c r="AD246" i="2"/>
  <c r="O246" i="2" s="1"/>
  <c r="P246" i="2" s="1"/>
  <c r="R246" i="2" s="1"/>
  <c r="AD5" i="2"/>
  <c r="O5" i="2" s="1"/>
  <c r="P5" i="2" s="1"/>
  <c r="R5" i="2" s="1"/>
  <c r="N122" i="2"/>
  <c r="Q25" i="2"/>
  <c r="Q9" i="2"/>
  <c r="Q59" i="2"/>
  <c r="Q21" i="2"/>
  <c r="Q13" i="2"/>
  <c r="Q43" i="2"/>
  <c r="Q63" i="2"/>
  <c r="Q155" i="2"/>
  <c r="Q187" i="2"/>
  <c r="Q195" i="2"/>
  <c r="Q207" i="2"/>
  <c r="Q249" i="2"/>
  <c r="Q255" i="2" s="1"/>
  <c r="Q277" i="2"/>
  <c r="Q285" i="2"/>
  <c r="Q20" i="2"/>
  <c r="Q12" i="2"/>
  <c r="Q52" i="2"/>
  <c r="Q184" i="2"/>
  <c r="Q199" i="2"/>
  <c r="Q11" i="2"/>
  <c r="Q57" i="2"/>
  <c r="Q93" i="2"/>
  <c r="Q157" i="2"/>
  <c r="Q173" i="2"/>
  <c r="Q189" i="2"/>
  <c r="Q197" i="2"/>
  <c r="Q216" i="2"/>
  <c r="Q279" i="2"/>
  <c r="Q287" i="2"/>
  <c r="Q26" i="2"/>
  <c r="Q42" i="2"/>
  <c r="Q154" i="2"/>
  <c r="Q170" i="2"/>
  <c r="Q178" i="2"/>
  <c r="Q194" i="2"/>
  <c r="Q206" i="2"/>
  <c r="Q276" i="2"/>
  <c r="Q167" i="2"/>
  <c r="Q281" i="2"/>
  <c r="Q16" i="2"/>
  <c r="Q8" i="2"/>
  <c r="Q56" i="2"/>
  <c r="Q64" i="2"/>
  <c r="Q92" i="2"/>
  <c r="Q156" i="2"/>
  <c r="Q180" i="2"/>
  <c r="Q278" i="2"/>
  <c r="Q286" i="2"/>
  <c r="Q95" i="2"/>
  <c r="Q159" i="2"/>
  <c r="Q33" i="2"/>
  <c r="Q53" i="2"/>
  <c r="Q97" i="2"/>
  <c r="Q177" i="2"/>
  <c r="Q193" i="2"/>
  <c r="Q205" i="2"/>
  <c r="Q260" i="2"/>
  <c r="Q283" i="2"/>
  <c r="Q51" i="2"/>
  <c r="Q175" i="2"/>
  <c r="Q50" i="2"/>
  <c r="Q58" i="2"/>
  <c r="Q158" i="2"/>
  <c r="Q166" i="2"/>
  <c r="Q174" i="2"/>
  <c r="Q218" i="2"/>
  <c r="Q225" i="2" s="1"/>
  <c r="Q280" i="2"/>
  <c r="M150" i="2"/>
  <c r="M201" i="2"/>
  <c r="M44" i="2"/>
  <c r="N150" i="2"/>
  <c r="N44" i="2"/>
  <c r="M87" i="2"/>
  <c r="N87" i="2"/>
  <c r="Q150" i="2"/>
  <c r="M290" i="2"/>
  <c r="N201" i="2"/>
  <c r="N290" i="2"/>
  <c r="M122" i="2"/>
  <c r="M27" i="2"/>
  <c r="N27" i="2"/>
  <c r="M256" i="2" l="1"/>
  <c r="M293" i="2" s="1"/>
  <c r="Q217" i="2"/>
  <c r="Q256" i="2" s="1"/>
  <c r="W256" i="2" s="1"/>
  <c r="H297" i="2"/>
  <c r="O255" i="2"/>
  <c r="O247" i="2"/>
  <c r="O217" i="2"/>
  <c r="P205" i="2"/>
  <c r="P217" i="2" s="1"/>
  <c r="P248" i="2"/>
  <c r="P255" i="2" s="1"/>
  <c r="R255" i="2" s="1"/>
  <c r="P244" i="2"/>
  <c r="P247" i="2" s="1"/>
  <c r="R247" i="2" s="1"/>
  <c r="P218" i="2"/>
  <c r="P225" i="2" s="1"/>
  <c r="R225" i="2" s="1"/>
  <c r="B210" i="2"/>
  <c r="B211" i="2" s="1"/>
  <c r="B212" i="2" s="1"/>
  <c r="B213" i="2" s="1"/>
  <c r="B215" i="2" s="1"/>
  <c r="B216" i="2" s="1"/>
  <c r="R260" i="2"/>
  <c r="AD12" i="2"/>
  <c r="O12" i="2" s="1"/>
  <c r="P12" i="2" s="1"/>
  <c r="R12" i="2" s="1"/>
  <c r="P290" i="2"/>
  <c r="G21" i="5" s="1"/>
  <c r="P150" i="2"/>
  <c r="G15" i="5" s="1"/>
  <c r="R126" i="2"/>
  <c r="W150" i="2"/>
  <c r="H15" i="5"/>
  <c r="F15" i="5" s="1"/>
  <c r="R11" i="2"/>
  <c r="R287" i="2"/>
  <c r="R286" i="2"/>
  <c r="R285" i="2"/>
  <c r="R283" i="2"/>
  <c r="R281" i="2"/>
  <c r="R280" i="2"/>
  <c r="R279" i="2"/>
  <c r="R278" i="2"/>
  <c r="R277" i="2"/>
  <c r="R276" i="2"/>
  <c r="R249" i="2"/>
  <c r="R216" i="2"/>
  <c r="R207" i="2"/>
  <c r="R206" i="2"/>
  <c r="R199" i="2"/>
  <c r="R197" i="2"/>
  <c r="R195" i="2"/>
  <c r="R194" i="2"/>
  <c r="R193" i="2"/>
  <c r="R189" i="2"/>
  <c r="R187" i="2"/>
  <c r="R184" i="2"/>
  <c r="R180" i="2"/>
  <c r="R178" i="2"/>
  <c r="R177" i="2"/>
  <c r="R175" i="2"/>
  <c r="R174" i="2"/>
  <c r="R173" i="2"/>
  <c r="R170" i="2"/>
  <c r="R167" i="2"/>
  <c r="R166" i="2"/>
  <c r="R159" i="2"/>
  <c r="R158" i="2"/>
  <c r="R157" i="2"/>
  <c r="R156" i="2"/>
  <c r="P201" i="2"/>
  <c r="R155" i="2"/>
  <c r="R154" i="2"/>
  <c r="R97" i="2"/>
  <c r="R95" i="2"/>
  <c r="R93" i="2"/>
  <c r="P122" i="2"/>
  <c r="G13" i="5" s="1"/>
  <c r="R92" i="2"/>
  <c r="R25" i="2"/>
  <c r="R9" i="2"/>
  <c r="R48" i="2"/>
  <c r="P87" i="2"/>
  <c r="G11" i="5" s="1"/>
  <c r="R43" i="2"/>
  <c r="R42" i="2"/>
  <c r="R64" i="2"/>
  <c r="R63" i="2"/>
  <c r="R53" i="2"/>
  <c r="R33" i="2"/>
  <c r="R59" i="2"/>
  <c r="R58" i="2"/>
  <c r="P44" i="2"/>
  <c r="G9" i="5" s="1"/>
  <c r="R50" i="2"/>
  <c r="R57" i="2"/>
  <c r="R31" i="2"/>
  <c r="R51" i="2"/>
  <c r="R52" i="2"/>
  <c r="R56" i="2"/>
  <c r="R16" i="2"/>
  <c r="R8" i="2"/>
  <c r="R26" i="2"/>
  <c r="R13" i="2"/>
  <c r="R21" i="2"/>
  <c r="R20" i="2"/>
  <c r="O44" i="2"/>
  <c r="O290" i="2"/>
  <c r="O201" i="2"/>
  <c r="O87" i="2"/>
  <c r="O122" i="2"/>
  <c r="O150" i="2"/>
  <c r="Q44" i="2"/>
  <c r="Q27" i="2"/>
  <c r="W27" i="2" s="1"/>
  <c r="Q122" i="2"/>
  <c r="Q201" i="2"/>
  <c r="Q87" i="2"/>
  <c r="Q290" i="2"/>
  <c r="W290" i="2" s="1"/>
  <c r="N293" i="2"/>
  <c r="O256" i="2" l="1"/>
  <c r="I297" i="2"/>
  <c r="H296" i="2"/>
  <c r="R217" i="2"/>
  <c r="P256" i="2"/>
  <c r="J256" i="2" s="1"/>
  <c r="R205" i="2"/>
  <c r="R244" i="2"/>
  <c r="R218" i="2"/>
  <c r="R248" i="2"/>
  <c r="B218" i="2"/>
  <c r="B219" i="2" s="1"/>
  <c r="B220" i="2" s="1"/>
  <c r="B221" i="2" s="1"/>
  <c r="B222" i="2" s="1"/>
  <c r="B223" i="2" s="1"/>
  <c r="B224" i="2" s="1"/>
  <c r="B226" i="2" s="1"/>
  <c r="B227" i="2" s="1"/>
  <c r="B228" i="2" s="1"/>
  <c r="B229" i="2" s="1"/>
  <c r="B230" i="2" s="1"/>
  <c r="B231" i="2" s="1"/>
  <c r="B232" i="2" s="1"/>
  <c r="B233" i="2" s="1"/>
  <c r="B235" i="2" s="1"/>
  <c r="B236" i="2" s="1"/>
  <c r="B237" i="2" s="1"/>
  <c r="B238" i="2" s="1"/>
  <c r="B239" i="2" s="1"/>
  <c r="B240" i="2" s="1"/>
  <c r="B241" i="2" s="1"/>
  <c r="B242" i="2" s="1"/>
  <c r="B243" i="2" s="1"/>
  <c r="B244" i="2" s="1"/>
  <c r="B245" i="2" s="1"/>
  <c r="B246" i="2" s="1"/>
  <c r="B248" i="2" s="1"/>
  <c r="B249" i="2" s="1"/>
  <c r="B250" i="2" s="1"/>
  <c r="B251" i="2" s="1"/>
  <c r="B252" i="2" s="1"/>
  <c r="B253" i="2" s="1"/>
  <c r="B254"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O27" i="2"/>
  <c r="P27" i="2" s="1"/>
  <c r="G7" i="5" s="1"/>
  <c r="J150" i="2"/>
  <c r="E15" i="5" s="1"/>
  <c r="I15" i="5" s="1"/>
  <c r="R150" i="2"/>
  <c r="H21" i="5"/>
  <c r="F21" i="5" s="1"/>
  <c r="W87" i="2"/>
  <c r="H11" i="5"/>
  <c r="F11" i="5" s="1"/>
  <c r="R201" i="2"/>
  <c r="H19" i="5"/>
  <c r="F19" i="5" s="1"/>
  <c r="H13" i="5"/>
  <c r="F13" i="5" s="1"/>
  <c r="W122" i="2"/>
  <c r="H17" i="5"/>
  <c r="F17" i="5" s="1"/>
  <c r="W201" i="2"/>
  <c r="W44" i="2"/>
  <c r="H9" i="5"/>
  <c r="F9" i="5" s="1"/>
  <c r="H7" i="5"/>
  <c r="F7" i="5" s="1"/>
  <c r="J290" i="2"/>
  <c r="E21" i="5" s="1"/>
  <c r="I21" i="5" s="1"/>
  <c r="R290" i="2"/>
  <c r="J201" i="2"/>
  <c r="E17" i="5" s="1"/>
  <c r="I17" i="5" s="1"/>
  <c r="G17" i="5"/>
  <c r="R122" i="2"/>
  <c r="J122" i="2"/>
  <c r="E13" i="5" s="1"/>
  <c r="I13" i="5" s="1"/>
  <c r="R44" i="2"/>
  <c r="R87" i="2"/>
  <c r="J87" i="2"/>
  <c r="E11" i="5" s="1"/>
  <c r="I11" i="5" s="1"/>
  <c r="J44" i="2"/>
  <c r="E9" i="5" s="1"/>
  <c r="I9" i="5" s="1"/>
  <c r="Q293" i="2"/>
  <c r="J27" i="2" l="1"/>
  <c r="E7" i="5" s="1"/>
  <c r="I7" i="5" s="1"/>
  <c r="I296" i="2"/>
  <c r="H25" i="5"/>
  <c r="E25" i="5" s="1"/>
  <c r="I25" i="5" s="1"/>
  <c r="R256" i="2"/>
  <c r="U293" i="2"/>
  <c r="W293" i="2" s="1"/>
  <c r="O293" i="2"/>
  <c r="E19" i="5"/>
  <c r="I19" i="5" s="1"/>
  <c r="H23" i="5"/>
  <c r="G19" i="5"/>
  <c r="P293" i="2"/>
  <c r="J293" i="2" s="1"/>
  <c r="E23" i="5" s="1"/>
  <c r="R27" i="2"/>
  <c r="F25" i="5" l="1"/>
  <c r="R293" i="2"/>
  <c r="G23" i="5"/>
  <c r="D23" i="5"/>
  <c r="F23" i="5" s="1"/>
  <c r="I23" i="5" l="1"/>
</calcChain>
</file>

<file path=xl/sharedStrings.xml><?xml version="1.0" encoding="utf-8"?>
<sst xmlns="http://schemas.openxmlformats.org/spreadsheetml/2006/main" count="743" uniqueCount="374">
  <si>
    <t>Wurde der Gast mit dem Namen angesprochen?</t>
  </si>
  <si>
    <t>Waren die Texte inhaltlich korrekt und fehlerfrei?</t>
  </si>
  <si>
    <t>Konnte der Gast in den Sprachen Deutsch, Italienisch und Englisch kompetent betreut werden?</t>
  </si>
  <si>
    <t>Wurde der Anruf umgehend entgegengenommen? Max. 3 Mal klingeln - 15 Sekunden</t>
  </si>
  <si>
    <t>Wurde das Gespräch mit klarer und verständlicher Stimme und Aussprache geführt?</t>
  </si>
  <si>
    <t>Waren die Anfahrtsbeschreibung klar und das Hotel gut auffindbar? (Beschilderung im Ort, Google Maps)</t>
  </si>
  <si>
    <t>ALLGEMEIN</t>
  </si>
  <si>
    <t>TELEFON</t>
  </si>
  <si>
    <t>ANFAHRT &amp; PARKEN</t>
  </si>
  <si>
    <t>ANREISE
CHECK IN</t>
  </si>
  <si>
    <t>ABREISE
CHECK OUT</t>
  </si>
  <si>
    <t>MITARBEITER</t>
  </si>
  <si>
    <t>War das Erscheinungsbild des Hotels gut instand gehalten, sauber und hygienisch einwandfrei?</t>
  </si>
  <si>
    <t>War die Einfahrt leicht ersichtlich und zugänglich?</t>
  </si>
  <si>
    <t>War das Hotel für den Gast jederzeit telefonisch erreichbar?</t>
  </si>
  <si>
    <t>Wurde der Fokus darauf gelegt, den Gast ganz individuell und persönlich zu betreuen?</t>
  </si>
  <si>
    <t>Wurde der Anrufer auf eine herzliche Weise verabschiedet bzw. Wertschätzung gezeigt?</t>
  </si>
  <si>
    <t>Konnten Fragen zum Hotel sowie dem Angebot sicher beantwortet werden oder verlangte Informationen beschafft werden?</t>
  </si>
  <si>
    <t>War die Serviceleistung vorausschauend und indiviuell an den Gast angepasst?</t>
  </si>
  <si>
    <t>Wurde dem Gast ein positives Gefühl und Wertschätzung vermittelt?</t>
  </si>
  <si>
    <t>Wurden dem Gast zwei verfügbare Alternativen/Preiskategorien oder ein verfügbares Paket angeboten?</t>
  </si>
  <si>
    <t>Besteht eine umfassende, visuell ansprechende und stimmige Gästekorrespondenz (Corporate Design)?</t>
  </si>
  <si>
    <t xml:space="preserve">Wurde auf die persönlichen Wünsche und Bedürfnisse des Gastes eingegangen, Fragen beantwortet und Lösungen bzw. Empfehlungen ausgesprochen? </t>
  </si>
  <si>
    <t>Wurde, wenn nicht kommuniziert, nach dem Namen gefragt bzw. wurde der Gast im Laufe des Gesprächs min. 1x mit dem Namen angesprochen (natürlich und diskret)?</t>
  </si>
  <si>
    <t>Stand dem Gast ein kurzzeitiger Check In-Parkplatz in der Nähe des Eingangs zur Verfügung?</t>
  </si>
  <si>
    <t>Waren genügend Parkplätze verfügbar?</t>
  </si>
  <si>
    <t xml:space="preserve">Stand ein Regenschirmständer zur Verfügung? </t>
  </si>
  <si>
    <t>Wurde der Aschenbecher vor dem Haupteingang laufend sauber gehalten?</t>
  </si>
  <si>
    <t>Wurden dem Gast Leih-Regenschirme zur Verfügung gestellt?</t>
  </si>
  <si>
    <t>Verfügte der Haupteingang über eine Nachtglocke bzw. ist diese gut sichtbar gekennzeichnet?</t>
  </si>
  <si>
    <t>Konnte der Anrufer in den Sprachen Deutsch, Italienisch und Englisch kompetent betreut werden?</t>
  </si>
  <si>
    <t>Wurde dem Gast sofort Beachtung geschenkt, bei Schlange in Form einer Geste?</t>
  </si>
  <si>
    <t>Wurde der Gast freundlich und professionell begrüßt und wenn nicht kommuniziert, nach seinem Namen gefragt?</t>
  </si>
  <si>
    <t>Wurde nach speziellen Wünschen gefragt bzw. die Umsetzung der im Rahmen der Reservierung genannten Wünsche bestätigt?</t>
  </si>
  <si>
    <t>Wurde dem Gast die persönliche Begleitung auf das Zimmer angeboten?</t>
  </si>
  <si>
    <t>Wurde mit klarer und verständlicher Stimme und Aussprache kommuniziert?</t>
  </si>
  <si>
    <t>Wurde dem Thema Diskretion Wichtigkeit geschenkt?</t>
  </si>
  <si>
    <t>Wurde dem Gast angeboten die Rechnung im Vorfeld zu prüfen?</t>
  </si>
  <si>
    <t>Hörte der Mitarbeiter aktiv zu, vermied es zu unterbrechen, hielt Blickkontakt und schenkte dem Gast seine volle Aufmerksamkeit?</t>
  </si>
  <si>
    <t>Wurde dem Gast Flexibilität in der Zahlungsart geboten (z.B. Kreditkarte)?</t>
  </si>
  <si>
    <t>Wurde der Gast gefragt, ob er einen angenehmen Aufenthalt hatte?</t>
  </si>
  <si>
    <t>Wurde dem Gast Hilfe mit dem Gepäck bzw. das Vorfahren des Autos angeboten oder gegebenenfalls die Aufbewahrung des Gepäcks?</t>
  </si>
  <si>
    <t>Arbeiteten die Mitarbeiter nahtlos zusammen und war der Service professionell und organisiert?</t>
  </si>
  <si>
    <t xml:space="preserve">Zeigte der Mitarbeiter bei schwierigen Situationen Selbstbeherrschung und Einfühlungsvermögen und bot er geeignete Lösungen (z.B. unvorhergesehene Änderungen, Reklamationen)? </t>
  </si>
  <si>
    <t>War der erste Eindruck des Hotels von Außen ansprechend und positiv?</t>
  </si>
  <si>
    <t>Gab es mindestens zwei große dicke, plüschige Qualitäts-Badetücher, zwei mittlere Handtücher, zwei kleine Handlappen sowie einen Badteppich pro Zimmer?</t>
  </si>
  <si>
    <t>War die Ausstattung/Einrichtung gut instand gehalten, sauber und hygienisch einwandfrei?</t>
  </si>
  <si>
    <t>War der Geruch und die Raumtemperatur angenehm?</t>
  </si>
  <si>
    <t>War das Zimmer ansprechend, hell und freundlich?</t>
  </si>
  <si>
    <t>War der Balkon- bzw. Terrassenbereich sauber?</t>
  </si>
  <si>
    <t>War das Bett akkurat gemacht?</t>
  </si>
  <si>
    <t>Waren alle Sanitärgegenstände (z.B. Toilette, Waschbecken, Badewanne, Bidet) in gutem Zustand und frei von Kalkablagerungen?</t>
  </si>
  <si>
    <t>Bot das Schlafzimmer eine geeignete Verdunkelungsmöglichkeit?</t>
  </si>
  <si>
    <t>Wurden pro Gast zwei Kopfkissen zur Verfügung gestellt?</t>
  </si>
  <si>
    <t>War ein Telefon für interne und externe Anrufe vorhanden?</t>
  </si>
  <si>
    <t>War im Zimmer ein Safe mit mehrsprachiger Bedienungsanleitung vorhanden?</t>
  </si>
  <si>
    <t>War ein mehrsprachiges Senderverzeichnis sowie Bedienungsanleitung für den TV oder Sonstiges vorhanden?</t>
  </si>
  <si>
    <t>War im Zimmer eine gefüllte Minibar zur Verfügung, inklusive den geeigneten Trinkgläsern, Untersetzer, Flaschenöffner sowie mehrsprachiger Minibarkarte?</t>
  </si>
  <si>
    <t>Stand dem Gast eine Wellnesstasche mit Badetuch zur Verfügung?</t>
  </si>
  <si>
    <t>Stand dem Gast im Zimmer eine Schreibmatte mit Stift zur Verfügung?</t>
  </si>
  <si>
    <t>War der Lobbybereich ausreichend beleuchtet und ansprechend gestaltet?</t>
  </si>
  <si>
    <t>Erschien der Lobbybereich inklusive Mobiliar sauber und gepflegt?</t>
  </si>
  <si>
    <t>War die Zielgruppe/das Gästesegment erkennbar?</t>
  </si>
  <si>
    <t>War ein roter Faden in Hardware und Software erkennbar?</t>
  </si>
  <si>
    <t>Wurde aktiv versucht den Aufenthalt so angenehm wie möglich zu gestalten und den Gast zu begeistern?</t>
  </si>
  <si>
    <t>Waren die Mitarbeiter professionell, kompetent, informiert und in der Lage die notwendige Qualität zu leisten?</t>
  </si>
  <si>
    <t>Wurde täglich der Abendservice vorgenommen?</t>
  </si>
  <si>
    <t>Wenn ein "Bitte nicht stören"-Schild/-Licht aushing, wurde ein(e) Visitenkarte/Türhänger unter/an der Tür hinterlassen?</t>
  </si>
  <si>
    <t>Wurden die Mülleimer und Aschenbecher entleert?</t>
  </si>
  <si>
    <t>War das Zimmer aufgeräumt und wurden hierbei die Vorlieben des Gastes berücksichtigt?</t>
  </si>
  <si>
    <t>Waren Hausschuhe direkt am Bett bereitgestellt (und evtl. Bettvorleger)?</t>
  </si>
  <si>
    <t>Wurden die Bettdecke ordentlich zurückgeschlagen, die Kissen entsprechend positioniert, die Tagesdecke entfernt und hierbei die Vorlieben des Gastes berücksichtigt?</t>
  </si>
  <si>
    <t>Tauschte der/die Angestellte benutzte Bade- und Handtücher gegen frische aus, und waren diese in hervorragendem Zustand?</t>
  </si>
  <si>
    <t>Schloss der/die Angestellte die Vorhänge / Rollos vollständig und ordentlich, sofern sie nicht wegen Aussicht / Saison absichtlich offen bleiben?</t>
  </si>
  <si>
    <t>Wurde die Fernbedienung und Bedienungsanleitung des TV griffbereit auf dem Nachttisch platziert?</t>
  </si>
  <si>
    <t>Wurde täglich der Morgenservice vorgenommen?</t>
  </si>
  <si>
    <t>Wurden der Teppichboden/die Fliesen/der Holzfußboden frisch gesaugt/gewischt und waren frei von Unrat?</t>
  </si>
  <si>
    <t>War das Bett akkurat gemacht, mit sauberer Bettwäsche, fleckenfrei und unbeschädigt, und wurden, ggf. Tagesdecke ersetzt?</t>
  </si>
  <si>
    <t>Öffnete der Mitarbeiter die Verdunkelungsvorhänge vollständig und ordentlich und lüftete das Zimmer ausreichend (je nach Temperaturverhältnissen)?</t>
  </si>
  <si>
    <t>Wurde die Minibar täglich bzw. bei Bedarf aufgefüllt?</t>
  </si>
  <si>
    <t>Wurden alle benutzten Gläser und schmutzigen Teller und Bestecke aus dem Zimmer entfernt und wenn erforderlich ersetzt?</t>
  </si>
  <si>
    <t>Wo eine "Der Umwelt zu liebe" Option zum Wäschewechsel vorhanden war, wurde diese dann für Bettwäsche/Handtücher klar dargelegt, und hielt sich der Mitarbeiter daran, wie der Gast es wünschte?</t>
  </si>
  <si>
    <t>Waren Dusche, Badewanne, Waschbecken, Toilette und Spiegel sauber?</t>
  </si>
  <si>
    <t>Wurde jeglicher Staub im gesamten Zimmer beseitigt, auch an schwer zugänglichen Stellen?</t>
  </si>
  <si>
    <t>War jederzeit (Tag &amp; Nacht) ein Mitarbeiter an der Rezeption verfügbar? (24 h)</t>
  </si>
  <si>
    <t>War im Speisesaal eine ausreichende Anzahl der Tische gegeben, welche zu 100% der Anzahl der Zimmer entspricht?</t>
  </si>
  <si>
    <t>Stand dem Gast eine Bar zur Verfügung?</t>
  </si>
  <si>
    <t>Waren die Tische im Speisesaal korrekt und vollständig eingedeckt?</t>
  </si>
  <si>
    <t>Waren alle Bereiche und Einrichtungsgegenstände gepflegt, sauber, funktionstüchtig und in mangelfreiem Zustand?</t>
  </si>
  <si>
    <t>Wurden dem Gast die Abläufe erklärt und das Menü gereicht oder darauf hingewiesen?</t>
  </si>
  <si>
    <t>Wurde dem Gast ein unkomplizierter Bestellvorgang gewährt sowie eine regelmäßige Servicepräsenz?</t>
  </si>
  <si>
    <t>FRÜHSTÜCK &amp;
ABENDESSEN</t>
  </si>
  <si>
    <t>Wurden dem Gast ein Á-la-carte Menü mit der Auswahlmöglichkeit von mindestens fünf Gerichten für jeden Gang geboten?</t>
  </si>
  <si>
    <t>Wurde dem Gast Flexibilität in Bezug auf verschiedene Ernährungsformen und -wünsche gewährleistet?</t>
  </si>
  <si>
    <t>Wurden dem Gast hochwertige, frische bzw. saisonale Produkte angeboten?</t>
  </si>
  <si>
    <t>SERVICE</t>
  </si>
  <si>
    <t>Wurden dem Gast eine schmackhafte Küche sowie optisch ansprechende Teller und Kreationen serviert?</t>
  </si>
  <si>
    <t>Wurde der Service als effizient, zuvorkommend und angenehm empfunden?</t>
  </si>
  <si>
    <t>Wurden die Speisen am Buffet klar und vollständig beschriftet und gekennzeichnet?</t>
  </si>
  <si>
    <t>War die Wartezeit sowie der Rhythmus zwischen den Gängen angemessen?</t>
  </si>
  <si>
    <t>Wurde das Angebot im Buffetbereich laufend kontrolliert und Speisen nachgelegt?</t>
  </si>
  <si>
    <t>BAR</t>
  </si>
  <si>
    <t>War das Menü in der bevorzugten Sprache des Gastes, zudem fehlerfrei, sauber und mit allen notwendigen Kennzeichnungen versehen?</t>
  </si>
  <si>
    <t>War die Getränkekarte dreisprachig, zudem fehlerfrei, sauber und mit allen notwendigen Kennzeichnungen versehen?</t>
  </si>
  <si>
    <t>Wurde dem Gast ein ansprechendes, ordentliches und sauberes Ambiente geboten?</t>
  </si>
  <si>
    <t>Wurde im Speisesaal ein angemessenes, ansprechendes Raumklima geboten (Helligkeit, Akustik, Geruch)?</t>
  </si>
  <si>
    <t>Wurde dem Gast ein gewisses Sortiment an Getränken angeboten?</t>
  </si>
  <si>
    <t>Waren alle Innen- &amp; Außenbereiche und Einrichtungen ansprechend, gepflegt, funktionstüchtig und in mangelfreiem Zustand?</t>
  </si>
  <si>
    <t>Wurde dem Gast ausreichend Bewegungsraum sowie Ruhe- &amp; Liegebereich geboten?</t>
  </si>
  <si>
    <t>Wurde die Anfrage in einer angemessene Antwortzeit (max. 2 Stunden) abgewickelt bzw. beantwortet bzw. zeitnah auf Nachrichten geantwortet?</t>
  </si>
  <si>
    <t>Erfolgte die Begrüßung/Ansprache mit Hotelname, Gruß sowie Namen der entgegennehmenden Person?</t>
  </si>
  <si>
    <t>War der Haupteingang gut sichtbar, überdacht und nachts ausreichend beleuchtet?</t>
  </si>
  <si>
    <t>Wurde sich im Rahmen der Verabschiedung nach weiteren Fragen erkundigt, der Name des Angestellten wiederholt und Kontaktinformationen hinterlassen sowie ein schöner Aufenthalt gewünscht?</t>
  </si>
  <si>
    <t>Wurde der Gast mit einem kleinen Willkommensgruß und/oder persönlicher Willkommenskarte bei Anreise im Zimmer überrascht?</t>
  </si>
  <si>
    <t>Wurde dem Gast auf Wunsch Room Service angeboten?</t>
  </si>
  <si>
    <t>Wurde dem Gast ein professioneller Speisen- und Getränkeservice offeriert?</t>
  </si>
  <si>
    <t>Wurden dem Gast selbstgemachte Produkte angeboten?</t>
  </si>
  <si>
    <t>Wurde im Barbereich ein angemessenes, ansprechendes Raumklima geboten (Helligkeit, Akustik, Geruch)?</t>
  </si>
  <si>
    <t>Standen dem Gast bei Bedarf zusätzliche Badetücher zur Verfügung?</t>
  </si>
  <si>
    <t>Wurde der Faktor Qualität in allen Bereichen gekonnt gespielt und an den Gast vermittelt?</t>
  </si>
  <si>
    <t>Wurde der Gast nach Möglichkeit mit dem Namen angesprochen und aktiv gegrüßt?</t>
  </si>
  <si>
    <t>Wurde dem Gast eine professionelle Weinempfehlung gemacht sowie ein gekonnter Weinservice?</t>
  </si>
  <si>
    <t>Wurden dem Gast zum Getränkt passende Barsnacks gereicht?</t>
  </si>
  <si>
    <t>J/N</t>
  </si>
  <si>
    <t>Ja/Nein/Skala</t>
  </si>
  <si>
    <t>Skala</t>
  </si>
  <si>
    <t>Wurde die gebuchte Zimmerkategorie, gebuchte Verpflegungsart und Abreisetermin wiederholt sowie über Vorreservierungen informiert?</t>
  </si>
  <si>
    <t>Wurde die Rechnung erklärt?</t>
  </si>
  <si>
    <t>Wurde eine fehlerhafte Position schnell und diskret gelöscht nachdem der Mitarbeiter darauf hingewiesen wurde?</t>
  </si>
  <si>
    <t>Waren die Aufenthaltsbereiche auf die Beherbergungskapazität des Betriebes und auf die gehobenen Ansprüche der Hausgäste abgestimmt?</t>
  </si>
  <si>
    <t>Wurde ansprechend dekoriert bzw. mit frischen Blumen gearbeitet?</t>
  </si>
  <si>
    <t>nicht erfüllt</t>
  </si>
  <si>
    <t>vorbildlich</t>
  </si>
  <si>
    <t>sehr gut</t>
  </si>
  <si>
    <t xml:space="preserve">gut </t>
  </si>
  <si>
    <t>grundlegend erfüllt/gut</t>
  </si>
  <si>
    <t>gut</t>
  </si>
  <si>
    <t>ungenügend</t>
  </si>
  <si>
    <t>teiweise erfüllt</t>
  </si>
  <si>
    <t>grundlegend erfüllt</t>
  </si>
  <si>
    <t>zufriedenstellend/gut</t>
  </si>
  <si>
    <t>genügend</t>
  </si>
  <si>
    <t>ausgezeichnet</t>
  </si>
  <si>
    <t xml:space="preserve">Ja </t>
  </si>
  <si>
    <t xml:space="preserve">Nein </t>
  </si>
  <si>
    <t>Nummer</t>
  </si>
  <si>
    <t>Name</t>
  </si>
  <si>
    <t xml:space="preserve">% </t>
  </si>
  <si>
    <t>x</t>
  </si>
  <si>
    <t>Punkte</t>
  </si>
  <si>
    <t xml:space="preserve">100% = </t>
  </si>
  <si>
    <t>Punkt</t>
  </si>
  <si>
    <t xml:space="preserve">Ja = </t>
  </si>
  <si>
    <t xml:space="preserve">Nummer </t>
  </si>
  <si>
    <t xml:space="preserve">Name </t>
  </si>
  <si>
    <t>*</t>
  </si>
  <si>
    <t>*B</t>
  </si>
  <si>
    <t>Legende</t>
  </si>
  <si>
    <t>Verfügt das Hotel über eine Schnellladestation für E-Fahrzeuge</t>
  </si>
  <si>
    <t>Wurde dem Gast Parkservice für 24 Std. angeboten?</t>
  </si>
  <si>
    <t>War für jeden Gast auf dem Zimmer ein Bademantel und Badeschuhe vorhanden (dicker in kälterem Klima, dünner in wärmerem Klima)?</t>
  </si>
  <si>
    <t>Gab es ein Sortiment an hochwertigen Toilettenartikeln (mindestens Duschgel, Shampoo, Conditioner, Body-Lotion, Handseife, Wattepads und -stäbchen, Kosmetiktücher, Duschhaube und Hygienebeutel)?</t>
  </si>
  <si>
    <t>Stand im gesamten Hotel eine WLAN-Verbindung zur Verfügung, und bot sie ein nahtloses Drahtlos-Erlebnis (d.h. starke, unterbrechungsfreie Verbindung, ohne sich mehr als einmal einloggen zu müssen)?</t>
  </si>
  <si>
    <t xml:space="preserve">Verfügt die Webseite über ein direktes Buchungswidget? </t>
  </si>
  <si>
    <t xml:space="preserve">5. </t>
  </si>
  <si>
    <t>HOUSEKEEPING</t>
  </si>
  <si>
    <t xml:space="preserve">1. </t>
  </si>
  <si>
    <t>ANFRAGE &amp; BUCHUNG</t>
  </si>
  <si>
    <t>ANKUNFT</t>
  </si>
  <si>
    <t xml:space="preserve">2. </t>
  </si>
  <si>
    <t xml:space="preserve">3. </t>
  </si>
  <si>
    <t>REZEPTION - FRONT OFFICE</t>
  </si>
  <si>
    <t xml:space="preserve">4. </t>
  </si>
  <si>
    <t>ZIMMER &amp; BAD</t>
  </si>
  <si>
    <t>FOOD &amp; BEVERAGE</t>
  </si>
  <si>
    <t>6.</t>
  </si>
  <si>
    <t>ÖFFENTLICHE BEREICHE</t>
  </si>
  <si>
    <t>7.</t>
  </si>
  <si>
    <t>HOTEL ALLGEMEIN</t>
  </si>
  <si>
    <t>8.</t>
  </si>
  <si>
    <t>Ja / Nein Antwort</t>
  </si>
  <si>
    <t xml:space="preserve"> </t>
  </si>
  <si>
    <t xml:space="preserve">Punkte: </t>
  </si>
  <si>
    <t>Punktevergabekürzel</t>
  </si>
  <si>
    <t>JA</t>
  </si>
  <si>
    <t xml:space="preserve">NEIN </t>
  </si>
  <si>
    <t>max. Antwortmöglichkeit mittels " x " pro Frage</t>
  </si>
  <si>
    <t xml:space="preserve">noch keine Antwort gegeben - Frage offen </t>
  </si>
  <si>
    <t>Punkte erreicht</t>
  </si>
  <si>
    <t xml:space="preserve">Erklärungen </t>
  </si>
  <si>
    <t xml:space="preserve">Frage muss noch beantwortet werden </t>
  </si>
  <si>
    <t>Frage wurde mehrmals beantwortet</t>
  </si>
  <si>
    <t>Frage ist beantwortet</t>
  </si>
  <si>
    <t xml:space="preserve">J/N Fragen </t>
  </si>
  <si>
    <t xml:space="preserve">Eindeutige Anwortmöglichkeit mit Ja oder Nein </t>
  </si>
  <si>
    <t>Skala Fragen</t>
  </si>
  <si>
    <t xml:space="preserve">Vergabe der Punkte mittels einer Skala </t>
  </si>
  <si>
    <t xml:space="preserve">diese Frage ist mit Ja oder Nein zu beantworten </t>
  </si>
  <si>
    <t xml:space="preserve">diese Frage ist mittels Skala zu beantworten </t>
  </si>
  <si>
    <t>ausreichend</t>
  </si>
  <si>
    <t>excellent/ ausgezeichnet</t>
  </si>
  <si>
    <t>Wurde das Gepäck aufs Zimmer gebracht?</t>
  </si>
  <si>
    <t>bestanden?</t>
  </si>
  <si>
    <t>Punktegewichtung - heißt Frage wird mit einem Punkt bei JA gewertet</t>
  </si>
  <si>
    <t>Punktegewichtung - heißt Frage wird mit zwei Punkten bei JA gewertet</t>
  </si>
  <si>
    <t xml:space="preserve">sind MUSS Kriterien und haben immer eine Wertung mit 2 Punkten </t>
  </si>
  <si>
    <t xml:space="preserve">sind MUSS Kriterien (außer für Hoteltyp B ) und haben immer eine Wertung mit 2 Punkten </t>
  </si>
  <si>
    <t xml:space="preserve">erreichte % </t>
  </si>
  <si>
    <t>EINSTELLUNGEN / KONTROLLFUNKTIONEN / HILFSTABELLEN FÜR FORMELN</t>
  </si>
  <si>
    <t>Berechnung Skala Punkte</t>
  </si>
  <si>
    <t xml:space="preserve">Kommentar: </t>
  </si>
  <si>
    <t>Diff.</t>
  </si>
  <si>
    <t>Anzahl Fragen</t>
  </si>
  <si>
    <t>% erfüllt</t>
  </si>
  <si>
    <t>Max. Punkte</t>
  </si>
  <si>
    <t>GESAMT</t>
  </si>
  <si>
    <t xml:space="preserve">% zu erreichen </t>
  </si>
  <si>
    <t xml:space="preserve">Punkte zu erreichen </t>
  </si>
  <si>
    <t>Max.</t>
  </si>
  <si>
    <t xml:space="preserve">Diff. </t>
  </si>
  <si>
    <t xml:space="preserve">mindest % / Pkt. </t>
  </si>
  <si>
    <t>Kontr. X gesetzt</t>
  </si>
  <si>
    <t>PKT-Gewichtung</t>
  </si>
  <si>
    <t>Liste für Eingabe "x"</t>
  </si>
  <si>
    <t xml:space="preserve">Wurde der Gast persönlich auf das Zimmer begleitet? </t>
  </si>
  <si>
    <r>
      <t>Wurden der Gast über zusätzliche Services mittels Auskunft, Infomappe, Aufsteller us</t>
    </r>
    <r>
      <rPr>
        <sz val="10"/>
        <rFont val="Frutiger LT 45 Light"/>
        <family val="2"/>
      </rPr>
      <t>w. informiert (W</t>
    </r>
    <r>
      <rPr>
        <sz val="10"/>
        <color theme="1"/>
        <rFont val="Frutiger LT 45 Light"/>
        <family val="2"/>
      </rPr>
      <t>äsche- &amp; Bügelservice, Schuhputzservice, Weckruf)?</t>
    </r>
  </si>
  <si>
    <t>Stand dem Gast eine kostenlose Internetverbindung zur Verfügung?</t>
  </si>
  <si>
    <t>Waren Dusche, Badewanne, Waschbecken, Toilette, Spiegel und Boden sauber?</t>
  </si>
  <si>
    <t xml:space="preserve">Skala Antwort 1-5 - wobei 1 die beste, 5 die schlechteste Bewertung ist </t>
  </si>
  <si>
    <r>
      <t>Wurde der Gas</t>
    </r>
    <r>
      <rPr>
        <sz val="10"/>
        <rFont val="Frutiger LT 45 Light"/>
        <family val="2"/>
      </rPr>
      <t>t freundlich ve</t>
    </r>
    <r>
      <rPr>
        <sz val="10"/>
        <color theme="1"/>
        <rFont val="Frutiger LT 45 Light"/>
        <family val="2"/>
      </rPr>
      <t>rabschiedet und eine angenehmen Rückreise gewünscht?</t>
    </r>
  </si>
  <si>
    <r>
      <rPr>
        <sz val="10"/>
        <rFont val="Frutiger LT 45 Light"/>
        <family val="2"/>
      </rPr>
      <t>Standen die</t>
    </r>
    <r>
      <rPr>
        <sz val="10"/>
        <color theme="1"/>
        <rFont val="Frutiger LT 45 Light"/>
        <family val="2"/>
      </rPr>
      <t xml:space="preserve"> notwendige</t>
    </r>
    <r>
      <rPr>
        <sz val="10"/>
        <color rgb="FFC00000"/>
        <rFont val="Frutiger LT 45 Light"/>
        <family val="2"/>
      </rPr>
      <t>n</t>
    </r>
    <r>
      <rPr>
        <sz val="10"/>
        <color theme="1"/>
        <rFont val="Frutiger LT 45 Light"/>
        <family val="2"/>
      </rPr>
      <t xml:space="preserve"> Informationen bezüglich zusätzlichen Services (Wäsche- &amp; Bügelservice, Schuhputzservice) zur Verfügung und die notwendigen Utensilien wie z.B. Wäschebeutel und Wäschelisten?</t>
    </r>
  </si>
  <si>
    <t>GESAMT-EINDRUCK
KONZEPT</t>
  </si>
  <si>
    <t>erzielt</t>
  </si>
  <si>
    <t>Qualitäts- &amp; Einstufungskriterien - 
5 Sterne Häuser Südtirol</t>
  </si>
  <si>
    <t>max Pkt</t>
  </si>
  <si>
    <t xml:space="preserve">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 </t>
  </si>
  <si>
    <t>Kommentar</t>
  </si>
  <si>
    <t>hellgrüne Zellen</t>
  </si>
  <si>
    <t>hellblaue Zellen</t>
  </si>
  <si>
    <t>* Fragen/ Fett</t>
  </si>
  <si>
    <t>Durchgeführt am: 01.01.20xx</t>
  </si>
  <si>
    <t>Hotel Muster, Musterort</t>
  </si>
  <si>
    <r>
      <t>War der Speise</t>
    </r>
    <r>
      <rPr>
        <sz val="10"/>
        <rFont val="Frutiger LT 45 Light"/>
        <family val="2"/>
      </rPr>
      <t>saal und die Aufenthaltsbereiche</t>
    </r>
    <r>
      <rPr>
        <sz val="10"/>
        <color theme="1"/>
        <rFont val="Frutiger LT 45 Light"/>
        <family val="2"/>
      </rPr>
      <t xml:space="preserve"> auf die Beherbergungskapazität des Betriebes und auf die gehobenen Ansprüche der Hausgäste abgestimmt?</t>
    </r>
  </si>
  <si>
    <t xml:space="preserve">Hoteltyp </t>
  </si>
  <si>
    <t>Hoteltyp B</t>
  </si>
  <si>
    <t>Hoteltyp A</t>
  </si>
  <si>
    <t>War das Freizeitangebot im Haus angemessen in der Vielfalt und abgestimmt auf die Zielgruppe?</t>
  </si>
  <si>
    <t>Wurde dem Gast ein attraktives Wochenprogramm mit unterschiedlichen Aktivitäten angeboten?</t>
  </si>
  <si>
    <t>Wurde der Gast bereits vor Anreise über das Freizeitangebot sowie Wochenprogramm informiert und dieses aktiv kommuniziert?</t>
  </si>
  <si>
    <t>Wurde die Teilnahme gastfreundlich und flexibel gehandhabt (Anmeldung, Kosten, etc.)?</t>
  </si>
  <si>
    <t>Stand dem Gast ein Verleih von Equipment, abgestimmt auf die Zielgruppe, zur Verfügung (Bikes, Wanderstöcke, Schneeschuhe, usw.) oder wurde Equipment im Zimmer zur Verfügung gestellt (z.B. Rucksack)?</t>
  </si>
  <si>
    <t>Wurde der Verleih von Equipment gastfreundlich und flexibel gehandhabt (Verleih, Kosten, etc.)?</t>
  </si>
  <si>
    <t>Wurde dem Gast eine unkomplizierte Informationsbeschaffung, zum gesamten Freizeitangebot im und außer Haus, ermöglicht (Prospekte, Flyer, Anschlagetafel, Website, Morgenpost, Hotelzeitung, usw.)</t>
  </si>
  <si>
    <t>Gab es die Möglichkeit der sicheren Gepäcksaufbewahrung für 24 Std. ?</t>
  </si>
  <si>
    <t>Herrschte im Vitalbereich eine angenehme Atmosphäre (Licht, Geräusch, Temperatur, Geruch, etc.)?</t>
  </si>
  <si>
    <t>Stand dem Gast ein angemessenes Sortiment an Toilettenartikeln (mindestens Duschgel, Shampoo, Conditioner) zur Verfügung?</t>
  </si>
  <si>
    <t>Bot der Vitalbereich eine optisch ansprechende Auswahl an Snacks wie frisches Obst, Trockenfrüchte, Nüsse o.Ä.</t>
  </si>
  <si>
    <t>Bot der Vitalbereich Umkleidemöglichkeiten und Schränke zur Aufbewahrung von Gegenständen (Spints)?</t>
  </si>
  <si>
    <t>Stand dem Gast ein Qualitätsfön in tadellosem Zustand zur Verfügung?</t>
  </si>
  <si>
    <t>War für den Gast eine Uhr mit der richtigen Uhrzeit sichtbar?</t>
  </si>
  <si>
    <t>Wurde der gesamten Vitalbereich mit allen notwendigen Informationen, Beschreibungen &amp; Hinweisen (Temperaturen &amp; Tiefe Pool, Temperatur &amp; Feuchtigkeit Sauna, Dresscode, Öffnungszeiten, Gebrauchsanweisung, 
Sicherheit usw.) ausgestattet und waren die Informationen für den Gast am richtigen Ort verfügbar?</t>
  </si>
  <si>
    <t>Wurden die genannten Informationen, Beschreibungen &amp; Hinweisen in den Sprachen Deutsch, Italienisch und Englisch korrekt und verständlich angeführt?</t>
  </si>
  <si>
    <t>VITAL BEREICH</t>
  </si>
  <si>
    <t xml:space="preserve">Zwischensumme </t>
  </si>
  <si>
    <t xml:space="preserve">War ein Schwimmbad vorhanden? </t>
  </si>
  <si>
    <t>Wurden dem Gast zusätzliche Annehmlichkeiten wie z.B. Whirlpool, Wassermassageliegen, o.Ä. geboten?</t>
  </si>
  <si>
    <t>Standen dem Gast eine angemessene Anzahl an Saunen zur Verfügung?</t>
  </si>
  <si>
    <t>War die Sauna gut instand gehalten und angemessen beheizt?</t>
  </si>
  <si>
    <t>Standen dem Gast bei Bedarf zusätzliche Saunatücher zur Verfügung?</t>
  </si>
  <si>
    <t>Waren Handtuchhaken günstig in der Nähe der Wärmeanwendungen platziert?</t>
  </si>
  <si>
    <t>Gab es eine Ansprechperson/Saunameister bzw. wurden professionelle Aufgüsse angeboten?</t>
  </si>
  <si>
    <t xml:space="preserve">War ein Saunabereich vorhanden? </t>
  </si>
  <si>
    <t>Standen dem Gast eine angemessene Auswahl an Anwendungen zur Verfügung?</t>
  </si>
  <si>
    <t>Wurde dem Gast nach Betreten des Beauty-Bereichs umgehend Beachtung geschenkt und/oder ihn nach Möglichkeit mit Namen begrüßt?</t>
  </si>
  <si>
    <t>Bestätigte der Mitarbeiter die Details des Termins (d.h. Art und Länge der Behandlung) und informierte er den Gast über den Behandlungsablauf und alle dafür notwendigen Details?</t>
  </si>
  <si>
    <t xml:space="preserve">Wurden Fragen professionell beantwortet und Lösungen bzw. Empfehlungen ausgesprochen? </t>
  </si>
  <si>
    <t>War die Anwendung frei von Störungen und äußeren Geräuschen?</t>
  </si>
  <si>
    <t>Verabschiedete sich der Mitarbeiter am Ende des Gespräches auf freundliche Weise und zeigte seine Wertschätzung?</t>
  </si>
  <si>
    <t xml:space="preserve">War ein Beautybereich vorhanden? </t>
  </si>
  <si>
    <t xml:space="preserve">War ein Fitnessraum vorhanden? </t>
  </si>
  <si>
    <t>Standen dem Gast bei Bedarf Handtücher zur Verfügung?</t>
  </si>
  <si>
    <t>Gab es eine Personenwaage?</t>
  </si>
  <si>
    <t>War der Fitnessraum praktisch gestaltet und enthielt eine angemessene Anzahl verschiedener Übungsgeräte?</t>
  </si>
  <si>
    <t>War der Fitnessraum geruchsneutral? War die Raumtemperatur angenehm?</t>
  </si>
  <si>
    <t>Standen ein Desinfektionsmittel mit Tuch oder Desinfektionstücher zur Verfügung?</t>
  </si>
  <si>
    <t>Wurde wenn gegeben die Möglichkeit genutzt, passende Zusatzleistungen anzubieten (Produkte, weitere Anwendung, usw.) und das Gefühl der Rundumversorgung zu transportieren?</t>
  </si>
  <si>
    <t>War der Behandlungsraum sauber, machte einen guten Eindruck und waren alle Laken/ Badetücher sauber und in hervorragendem Zustand?</t>
  </si>
  <si>
    <t>Gab es eine Ansprechperson/ Fitnesstrainer bzw. wurde professionelle Auskunft, Kurse bzw. individuelle Trainings angeboten?</t>
  </si>
  <si>
    <t>Gab es eine angemessene, deutlich sichtbare und qualitativ hochwertige Beschilderung/ Leitsystem?</t>
  </si>
  <si>
    <t>Bot der Vitalbereich eine optisch ansprechende Teeecke/ Getränkeauswahl (Wasser, Tee, Saft)?</t>
  </si>
  <si>
    <t xml:space="preserve">Bei Hoteltyp B vorhanden? </t>
  </si>
  <si>
    <t xml:space="preserve">Bereich im Hoteltyp B vorhanden? </t>
  </si>
  <si>
    <t xml:space="preserve">Hoteltyp: </t>
  </si>
  <si>
    <t xml:space="preserve">Bitte auswählen: </t>
  </si>
  <si>
    <t xml:space="preserve">Bei Hoteltyp B gibt es einen oder mehrere Vitalbereiche, somit ist dieser Teil auszufüllen: </t>
  </si>
  <si>
    <t>Bitte auswählen:</t>
  </si>
  <si>
    <t>Bereich im Hoteltyp B vorhanden - Bitte auswählen</t>
  </si>
  <si>
    <r>
      <t xml:space="preserve">* Kriterien 
</t>
    </r>
    <r>
      <rPr>
        <b/>
        <sz val="9"/>
        <color theme="0"/>
        <rFont val="Frutiger LT 45 Light"/>
        <family val="2"/>
      </rPr>
      <t>müssen zu 100% erfüllt sein</t>
    </r>
  </si>
  <si>
    <t>KORRES-PONDENZ</t>
  </si>
  <si>
    <t>HAUPT-EINGANG
&amp; LOBBY</t>
  </si>
  <si>
    <t>WOHN- 
&amp; SCHLAF-BEREICH</t>
  </si>
  <si>
    <t>BADE-ZIMMER</t>
  </si>
  <si>
    <t>MORGEN SERVICE</t>
  </si>
  <si>
    <t>ABEND SERVICE
TURNDOWN</t>
  </si>
  <si>
    <t xml:space="preserve">POOL-BEREICH </t>
  </si>
  <si>
    <t>SAUNA-BEREICH</t>
  </si>
  <si>
    <t>BEAUTY-BEREICH</t>
  </si>
  <si>
    <t>FITNESS-RAUM</t>
  </si>
  <si>
    <t>FREIZEIT ANGEBOT</t>
  </si>
  <si>
    <t>Fragennr.rot</t>
  </si>
  <si>
    <t xml:space="preserve">*B Fragen/Fett </t>
  </si>
  <si>
    <t>Vitalbereich</t>
  </si>
  <si>
    <t xml:space="preserve">Muss für Hoteltyp B nicht bewertet werden, es sei denn einzelne Bereiche finden sich dennoch wieder, dann müssen diese und "Allgemein" bewertet werden! </t>
  </si>
  <si>
    <t>War das Angebot / die Reservierung transparent und leicht verständlich?</t>
  </si>
  <si>
    <t>Wurde wenn gegeben die Möglichkeit genutzt, passende Zusatzleistungen anzubieten (Transfer, Treatment, etc.) und das Gefühl der Rundumversorgung zu transportieren?</t>
  </si>
  <si>
    <t>Wurde der Gast über die Möglichkeit der Buchung von Zusatzleistungen (Treatment, Eintrittskarten, Ausflüge, Babysitter, Restaurantbuchungen) informiert und das Gefühl der Rundumversorgung transportiert?</t>
  </si>
  <si>
    <t xml:space="preserve">Wurde dem Gast ein 24 Std. Shuttleservice angeboten? </t>
  </si>
  <si>
    <t>War der Shuttleservice für 24 Std. gewährleistet?</t>
  </si>
  <si>
    <t>War der Parkservice für 24 Std. gewährleistet?</t>
  </si>
  <si>
    <t>Wurde im Rahmen der Begleitung auf das Zimmer wichtige Informationen zum Hotel gegeben (Essenzeiten, Erreichbarkeit Wellness, etc.)?</t>
  </si>
  <si>
    <t>Wurden dem Gast im Zimmer alle notwendigen Informationen in Bezug auf die Besonderheiten gegeben (Rooming), z.B. Generalschalter für Strom, Heizung / Klimaanlage, TV?</t>
  </si>
  <si>
    <t>War alle Technik (z.B. iPad, Beschallung, elektrisch bediente Vorhänge, Steckdosen, etc.) und Beleuchtung voll funktionsfähig und leicht zu benutzen?</t>
  </si>
  <si>
    <t>Bot das Zimmer eine ausreichende Beleuchtung / Lichtpunkte in den relevanten Bereichen?</t>
  </si>
  <si>
    <t>Stand dem Gast ausreichend Ablage / Regalfläche zur Verfügung, d.h. konnten zwei Gäste ihre Sachen bequem unterbringen?</t>
  </si>
  <si>
    <t>War mind. ein 40 Zoll TV-Gerät in jedem Zimmer vorhanden?</t>
  </si>
  <si>
    <t>Gab es einen gut beleuchteten, leicht zugänglichen Rasier-/ Make-up-Spiegel?</t>
  </si>
  <si>
    <t>Gab es einen Qualitäts-Föhn (d.h. mit mindestens 1.500 Watt, Ionen-, Laminierungs- oder Turmalin-Technologie) und wenn ja, war dieser voll funktionsfähig?</t>
  </si>
  <si>
    <t>Wenn ein "Bitte nicht stören"-Schild/-Licht aushing, wurde ein(e) Visitenkarte / Türhänger unter / an der Tür hinterlassen?</t>
  </si>
  <si>
    <t>Wurde das Bett min. jeden 2 Tag oder auf Wunsch jeden Tag und bei Bedarf frisch bezogen?</t>
  </si>
  <si>
    <t>Wurden dem Gast die einzelnen Gänge erklärt bzw. laufend Wasser / Wein nachgeschenkt?</t>
  </si>
  <si>
    <t>Bot der Raum genügend Platz (inkl. Badezimmer)?</t>
  </si>
  <si>
    <t>War das Schwimmbad / der Pool sauber, von angemessener Temperatur und gepflegt (d.h. Fliesen, Beleuchtung etc.)?</t>
  </si>
  <si>
    <t xml:space="preserve">War dieses angemessen im Angebot (Anzahl Becken, Innenpool / Außenpool) und in der Größe? </t>
  </si>
  <si>
    <t>Gab es im Schwimmbad / Wellnessbereich eine Ansprechperson bzw. einen Kellner-Service?</t>
  </si>
  <si>
    <t>Wurde auf die persönlichen Wünsche und Bedürfnisse des Gastes eingegangen und der Service vorausschauend / intuitiv und nach Bedarf angepasst?</t>
  </si>
  <si>
    <t>Bot der Vitalbereich eine angemessene Auswahl an Zeitschriften / Magazinen o.Ä.</t>
  </si>
  <si>
    <r>
      <t xml:space="preserve">Kontrolle: * Fragen </t>
    </r>
    <r>
      <rPr>
        <b/>
        <sz val="10"/>
        <color theme="0"/>
        <rFont val="Frutiger LT 45 Light"/>
        <family val="2"/>
      </rPr>
      <t xml:space="preserve">(müssen alle mit JA beantwortet sein) 
*B Fragen (müssen nur Für Hoteltyp A alle mit JA beantwortet sein) </t>
    </r>
  </si>
  <si>
    <t>Waren die Interaktionen des Mitarbeiters angemessen schnell, natürlich, freundlich und interessiert?</t>
  </si>
  <si>
    <t>Falls eine Begleitung abgelehnt wurde, wurde der Gast mit allen notwendigen Informationen versorgt? (Weg zum Zimmer, Aufzug, Essenszeiten, Erreichbarkeit Wellness, etc.)?</t>
  </si>
  <si>
    <t>Bestand für den Gast jederzeit die Möglichkeit etwas zu Essen und zu Trinken (außerhalb der Essenszeiten kann die Speisenauswahl auch begrenzt sein, kleine Karte)?</t>
  </si>
  <si>
    <t>Waren alle Tische im Restaurant mindestens 0,90 x 0,90 m breit</t>
  </si>
  <si>
    <t>Wurde dem Gast bei Eintreffen in den Speisesaal umgehend Aufmerksamkeit geschenkt, freundlich begrüßt und an den Tisch begleitet?</t>
  </si>
  <si>
    <t>Waren die Interaktionen des Mitarbeiters angemessen schnell, professionell, freundlich und interessiert?</t>
  </si>
  <si>
    <t>Wurde mit klarer und verständlicher Stimme kommuniziert?</t>
  </si>
  <si>
    <t>Waren die Räumlichkeiten / Ausstattung / Einrichtung gut instand gehalten, sauber und hygienisch einwandfrei?</t>
  </si>
  <si>
    <t>Wurden dem Gast zusätzliche Annehmlichkeiten wie z.B. verschiedene Duschen, Killer-/Tauchbecken, Kneipp-Becken o.Ä. zur Verfügung gestellt?</t>
  </si>
  <si>
    <t>Wurden im Hotel weitere Unterhaltungsmöglichkeiten geboten wie z.B. Auswahl an Büchern und/oder Lektüren, Spiele, Multimedia (E-Books, Musik, Filme, usw.)?</t>
  </si>
  <si>
    <t>Stand dem Gast im Hotel eine angemessene Auswahl an Informationsmaterial zu Umgebung, Veranstaltungen, Aktivitäten, usw. zur Verfügung?</t>
  </si>
  <si>
    <t>Hoteltyp A:  Betriebe mit Jahres- oder Saisonslizenz und einem durchschnittlichen Aufenthalt der Hausgäste von mehr als drei Tagen</t>
  </si>
  <si>
    <t>Hoteltyp B: Betriebe mit Jahreslizenz und einem durchschnittlichen Aufenthalt der Hausgäste bis zu drei Tagen</t>
  </si>
  <si>
    <t>Bewiesen die Mitarbeiter soziale Kompetenz im Rahmen der Service- &amp; Dienstleistung?</t>
  </si>
  <si>
    <t>War die Serviceleistung vorausschauend und individuell an den Gast angepasst?</t>
  </si>
  <si>
    <t>Waren die Angestellten freundlich, engagiert, hilfsbereit und interessiert?</t>
  </si>
  <si>
    <t>Hatten die Mitarbeiter ein gepflegtes Erscheinungsbild, waren Arbeitskleidung/Anzüge sauber und ordentlich und trugen sie Namenschilder?</t>
  </si>
  <si>
    <t>Wurde diese Zielgruppe in Hard- &amp; Software ganzheitlich angesprochen?</t>
  </si>
  <si>
    <t>Wurde dem Gast eine ortskundige Beratung bzw. Organisation des Freizeitangebots (Eintrittskarten, Transfer, Reservierung, usw.) geboten?</t>
  </si>
  <si>
    <t xml:space="preserve">Wurden alle notwendigen Maßnahmen und Vorkehrungen getroffen um den Gast eine professionelle Anwendung zu gewährleisten? </t>
  </si>
  <si>
    <t>Wurde das notwendige "mis en place" zu den Getränken serviert (z.B. für Kaffee Zuckerauswahl &amp; kleines Glas Wasser)?</t>
  </si>
  <si>
    <t>Wurden die Getränke geschmacklich gut in den dafür vorgesehenen Gläsern serviert und ansprechend präsentiert?</t>
  </si>
  <si>
    <t>Waren Qualität und Sauberkeit von Tischwäsche, Besteck, Gläser und Geschirr einwandfrei?</t>
  </si>
  <si>
    <t>Wurde, wenn gegeben, die Möglichkeit genutzt, passende Zusatzleistungen anzubieten (Wein, Aperitif, Digestiv, etc.) und das Gefühl der Rundumversorgung zu transportieren?</t>
  </si>
  <si>
    <t>War der Schlafkomfort und die Qualität der Matratze &amp; Bettwäsche einwandfrei?</t>
  </si>
  <si>
    <t>War eine aktuelle, umfangreiche Zimmer-/Informationsmappe von hohem Standard vorhanden (z.B. gedruckt, iPad oder über Fernseher)?</t>
  </si>
  <si>
    <t>War die gesamte Frottee- und Bettwäsche sauber, fleckenfrei und in hervorragendem Zustand?</t>
  </si>
  <si>
    <t>Waren die im Vorfeld geäußerte Wünsche umgesetzt worden und bei Anreise auffindbar?</t>
  </si>
  <si>
    <t>Wurde die Rechnung inklusive Beleg in einer ansprechenden Form oder im Umschlag überreicht?</t>
  </si>
  <si>
    <t>Waren diese klar verständlich, die Einzelposten klar ausgewiesen, vollständig, inhaltlich korrekt und frei von unerwarteten Positionen?</t>
  </si>
  <si>
    <t>Falls das Zimmer bei Anreise noch nicht fertig war, wurde dem Gast der Zugang zu den Hoteleinrichtungen angeboten (Gepäckaufbewahrung, Restaurant, Wellness,etc.)?</t>
  </si>
  <si>
    <t xml:space="preserve">Fragennr. grün </t>
  </si>
  <si>
    <t xml:space="preserve">Fragennr. grau </t>
  </si>
  <si>
    <t>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 hier kann ein Text eingegeben werden</t>
  </si>
  <si>
    <t xml:space="preserve">Kriterien müssen mit JA beantwortet sein </t>
  </si>
  <si>
    <t xml:space="preserve">Kriterien müssen mit JA beantwortet sein, es sei denn es handelt sich um Hoteltyp B (Stadthotel, Businesshotel)  </t>
  </si>
  <si>
    <t>Gab es in der Sauna ein Thermometer, eine Sanduhr oder ein ähnliches Zeitmessgerät?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</si>
</sst>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_ ;[Red]\-0.0\ "/>
    <numFmt numFmtId="165" formatCode="0_ ;[Red]\-0\ "/>
    <numFmt numFmtId="166" formatCode="0.0%"/>
    <numFmt numFmtId="167" formatCode="[=0]&quot;&quot;;General"/>
    <numFmt numFmtId="168" formatCode="0.0"/>
  </numFmts>
  <fonts count="51">
    <font>
      <sz val="11"/>
      <color theme="1"/>
      <name val="Calibri"/>
      <family val="2"/>
      <scheme val="minor"/>
    </font>
    <font>
      <sz val="10"/>
      <color rgb="FF000000"/>
      <name val="Times New Roman"/>
      <family val="1"/>
    </font>
    <font>
      <sz val="12"/>
      <color theme="1"/>
      <name val="Calibri"/>
      <family val="2"/>
      <scheme val="minor"/>
    </font>
    <font>
      <sz val="10"/>
      <color theme="1"/>
      <name val="Frutiger LT 45 Light"/>
      <family val="2"/>
    </font>
    <font>
      <b/>
      <sz val="10"/>
      <color theme="1"/>
      <name val="Frutiger LT 45 Light"/>
      <family val="2"/>
    </font>
    <font>
      <b/>
      <sz val="12"/>
      <color theme="1"/>
      <name val="Frutiger LT 45 Light"/>
      <family val="2"/>
    </font>
    <font>
      <b/>
      <sz val="16"/>
      <color theme="1"/>
      <name val="Frutiger LT 45 Light"/>
      <family val="2"/>
    </font>
    <font>
      <sz val="10"/>
      <name val="Frutiger LT 45 Light"/>
      <family val="2"/>
    </font>
    <font>
      <sz val="10"/>
      <color rgb="FFC00000"/>
      <name val="Frutiger LT 45 Light"/>
      <family val="2"/>
    </font>
    <font>
      <b/>
      <sz val="12"/>
      <color theme="1"/>
      <name val="Calibri"/>
      <family val="2"/>
      <scheme val="minor"/>
    </font>
    <font>
      <b/>
      <sz val="11"/>
      <color theme="1"/>
      <name val="Calibri"/>
      <family val="2"/>
      <scheme val="minor"/>
    </font>
    <font>
      <sz val="10"/>
      <color rgb="FF000000"/>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i/>
      <sz val="11"/>
      <color theme="1"/>
      <name val="Calibri"/>
      <family val="2"/>
      <scheme val="minor"/>
    </font>
    <font>
      <b/>
      <sz val="12"/>
      <color theme="0"/>
      <name val="Frutiger LT 45 Light"/>
      <family val="2"/>
    </font>
    <font>
      <sz val="10"/>
      <color theme="0"/>
      <name val="Frutiger LT 45 Light"/>
      <family val="2"/>
    </font>
    <font>
      <b/>
      <sz val="18"/>
      <color theme="1"/>
      <name val="Frutiger LT 45 Light"/>
      <family val="2"/>
    </font>
    <font>
      <b/>
      <sz val="20"/>
      <color theme="1"/>
      <name val="Frutiger LT 45 Light"/>
      <family val="2"/>
    </font>
    <font>
      <b/>
      <sz val="12"/>
      <color theme="0"/>
      <name val="Calibri"/>
      <family val="2"/>
      <scheme val="minor"/>
    </font>
    <font>
      <b/>
      <sz val="8"/>
      <color theme="0"/>
      <name val="Frutiger LT 45 Light"/>
      <family val="2"/>
    </font>
    <font>
      <b/>
      <sz val="10"/>
      <color theme="0"/>
      <name val="Frutiger LT 45 Light"/>
      <family val="2"/>
    </font>
    <font>
      <b/>
      <sz val="11"/>
      <color theme="0"/>
      <name val="Frutiger LT 45 Light"/>
      <family val="2"/>
    </font>
    <font>
      <sz val="11"/>
      <color theme="1"/>
      <name val="Frutiger LT 45 Light"/>
      <family val="2"/>
    </font>
    <font>
      <b/>
      <sz val="11"/>
      <color theme="1"/>
      <name val="Frutiger LT 45 Light"/>
      <family val="2"/>
    </font>
    <font>
      <i/>
      <sz val="9"/>
      <color theme="1"/>
      <name val="Frutiger LT 45 Light"/>
      <family val="2"/>
    </font>
    <font>
      <sz val="12"/>
      <color theme="1"/>
      <name val="Frutiger LT 45 Light"/>
      <family val="2"/>
    </font>
    <font>
      <i/>
      <sz val="10"/>
      <color theme="1"/>
      <name val="Frutiger LT 45 Light"/>
      <family val="2"/>
    </font>
    <font>
      <i/>
      <sz val="11"/>
      <color theme="1"/>
      <name val="Frutiger LT 45 Light"/>
      <family val="2"/>
    </font>
    <font>
      <sz val="11"/>
      <color rgb="FFFF0000"/>
      <name val="Frutiger LT 45 Light"/>
      <family val="2"/>
    </font>
    <font>
      <sz val="11"/>
      <name val="Frutiger LT 45 Light"/>
      <family val="2"/>
    </font>
    <font>
      <sz val="11"/>
      <color rgb="FFC00000"/>
      <name val="Frutiger LT 45 Light"/>
      <family val="2"/>
    </font>
    <font>
      <sz val="10.5"/>
      <color theme="1"/>
      <name val="Frutiger LT 45 Light"/>
      <family val="2"/>
    </font>
    <font>
      <i/>
      <sz val="10.5"/>
      <color theme="1"/>
      <name val="Frutiger LT 45 Light"/>
      <family val="2"/>
    </font>
    <font>
      <b/>
      <sz val="10.5"/>
      <color theme="0"/>
      <name val="Frutiger LT 45 Light"/>
      <family val="2"/>
    </font>
    <font>
      <sz val="9"/>
      <color theme="1"/>
      <name val="Frutiger LT 45 Light"/>
      <family val="2"/>
    </font>
    <font>
      <b/>
      <i/>
      <sz val="10"/>
      <color theme="0"/>
      <name val="Frutiger LT 45 Light"/>
      <family val="2"/>
    </font>
    <font>
      <b/>
      <sz val="14"/>
      <color theme="0"/>
      <name val="Frutiger LT 45 Light"/>
      <family val="2"/>
    </font>
    <font>
      <i/>
      <sz val="9"/>
      <color rgb="FF000000"/>
      <name val="Frutiger LT 45 Light"/>
      <family val="2"/>
    </font>
    <font>
      <b/>
      <i/>
      <sz val="10.5"/>
      <color theme="0"/>
      <name val="Frutiger LT 45 Light"/>
      <family val="2"/>
    </font>
    <font>
      <sz val="8"/>
      <name val="Frutiger LT 45 Light"/>
      <family val="2"/>
    </font>
    <font>
      <b/>
      <sz val="9"/>
      <color theme="0"/>
      <name val="Frutiger LT 45 Light"/>
      <family val="2"/>
    </font>
    <font>
      <b/>
      <sz val="9"/>
      <color theme="1"/>
      <name val="Frutiger LT 45 Light"/>
      <family val="2"/>
    </font>
    <font>
      <b/>
      <i/>
      <sz val="8"/>
      <color rgb="FF000000"/>
      <name val="Frutiger LT 45 Light"/>
      <family val="2"/>
    </font>
    <font>
      <b/>
      <sz val="7"/>
      <color theme="0"/>
      <name val="Frutiger LT 45 Light"/>
      <family val="2"/>
    </font>
    <font>
      <i/>
      <sz val="8"/>
      <color theme="1"/>
      <name val="Frutiger LT 45 Light"/>
      <family val="2"/>
    </font>
    <font>
      <sz val="9"/>
      <color theme="0"/>
      <name val="Frutiger LT 45 Light"/>
      <family val="2"/>
    </font>
    <font>
      <b/>
      <sz val="7"/>
      <color theme="1"/>
      <name val="Frutiger LT 45 Light"/>
      <family val="2"/>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499984740745262"/>
        <bgColor indexed="64"/>
      </patternFill>
    </fill>
    <fill>
      <patternFill patternType="solid">
        <fgColor rgb="FFFFC000"/>
        <bgColor indexed="64"/>
      </patternFill>
    </fill>
    <fill>
      <patternFill patternType="solid">
        <fgColor theme="0"/>
        <bgColor indexed="64"/>
      </patternFill>
    </fill>
    <fill>
      <patternFill patternType="solid">
        <fgColor theme="6"/>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0000"/>
        <bgColor indexed="64"/>
      </patternFill>
    </fill>
  </fills>
  <borders count="108">
    <border>
      <left/>
      <right/>
      <top/>
      <bottom/>
      <diagonal/>
    </border>
    <border>
      <left style="thin">
        <color theme="0" tint="-0.499984740745262"/>
      </left>
      <right style="thin">
        <color theme="0" tint="-0.499984740745262"/>
      </right>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top style="thin">
        <color indexed="64"/>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thin">
        <color theme="0" tint="-0.499984740745262"/>
      </left>
      <right/>
      <top style="thin">
        <color indexed="64"/>
      </top>
      <bottom style="thin">
        <color indexed="64"/>
      </bottom>
      <diagonal/>
    </border>
    <border>
      <left/>
      <right/>
      <top style="thin">
        <color indexed="64"/>
      </top>
      <bottom style="thin">
        <color indexed="64"/>
      </bottom>
      <diagonal/>
    </border>
    <border>
      <left/>
      <right style="thin">
        <color theme="0" tint="-0.499984740745262"/>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hair">
        <color theme="0" tint="-0.499984740745262"/>
      </top>
      <bottom style="thin">
        <color indexed="64"/>
      </bottom>
      <diagonal/>
    </border>
    <border>
      <left style="hair">
        <color theme="0" tint="-0.499984740745262"/>
      </left>
      <right style="hair">
        <color theme="0" tint="-0.499984740745262"/>
      </right>
      <top style="thin">
        <color indexed="64"/>
      </top>
      <bottom style="thin">
        <color indexed="64"/>
      </bottom>
      <diagonal/>
    </border>
    <border>
      <left style="thin">
        <color theme="0" tint="-0.499984740745262"/>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top style="hair">
        <color theme="0" tint="-0.499984740745262"/>
      </top>
      <bottom style="thin">
        <color indexed="64"/>
      </bottom>
      <diagonal/>
    </border>
    <border>
      <left style="thin">
        <color theme="0" tint="-0.499984740745262"/>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top style="thin">
        <color indexed="64"/>
      </top>
      <bottom style="hair">
        <color theme="0" tint="-0.499984740745262"/>
      </bottom>
      <diagonal/>
    </border>
    <border>
      <left style="thin">
        <color theme="0" tint="-0.499984740745262"/>
      </left>
      <right style="hair">
        <color theme="0" tint="-0.499984740745262"/>
      </right>
      <top/>
      <bottom style="thin">
        <color indexed="64"/>
      </bottom>
      <diagonal/>
    </border>
    <border>
      <left style="hair">
        <color theme="0" tint="-0.499984740745262"/>
      </left>
      <right style="hair">
        <color theme="0" tint="-0.499984740745262"/>
      </right>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top style="thin">
        <color indexed="64"/>
      </top>
      <bottom style="thin">
        <color indexed="64"/>
      </bottom>
      <diagonal/>
    </border>
    <border>
      <left style="thin">
        <color indexed="64"/>
      </left>
      <right style="hair">
        <color theme="0" tint="-0.499984740745262"/>
      </right>
      <top style="thin">
        <color indexed="64"/>
      </top>
      <bottom style="thin">
        <color indexed="64"/>
      </bottom>
      <diagonal/>
    </border>
    <border>
      <left style="hair">
        <color theme="0" tint="-0.499984740745262"/>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indexed="64"/>
      </right>
      <top style="hair">
        <color theme="0" tint="-0.499984740745262"/>
      </top>
      <bottom style="thin">
        <color indexed="64"/>
      </bottom>
      <diagonal/>
    </border>
    <border>
      <left style="thin">
        <color indexed="64"/>
      </left>
      <right style="thin">
        <color indexed="64"/>
      </right>
      <top/>
      <bottom style="thin">
        <color indexed="64"/>
      </bottom>
      <diagonal/>
    </border>
    <border>
      <left style="hair">
        <color theme="0" tint="-0.499984740745262"/>
      </left>
      <right/>
      <top style="thin">
        <color indexed="64"/>
      </top>
      <bottom/>
      <diagonal/>
    </border>
    <border>
      <left style="hair">
        <color theme="0" tint="-0.499984740745262"/>
      </left>
      <right style="thin">
        <color indexed="64"/>
      </right>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thin">
        <color indexed="64"/>
      </bottom>
      <diagonal/>
    </border>
    <border>
      <left style="hair">
        <color theme="0" tint="-0.499984740745262"/>
      </left>
      <right style="thin">
        <color indexed="64"/>
      </right>
      <top style="thin">
        <color indexed="64"/>
      </top>
      <bottom style="hair">
        <color theme="0" tint="-0.499984740745262"/>
      </bottom>
      <diagonal/>
    </border>
    <border>
      <left style="hair">
        <color theme="0" tint="-0.499984740745262"/>
      </left>
      <right style="thin">
        <color indexed="64"/>
      </right>
      <top style="hair">
        <color theme="0" tint="-0.499984740745262"/>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theme="0" tint="-0.499984740745262"/>
      </right>
      <top style="thin">
        <color indexed="64"/>
      </top>
      <bottom style="hair">
        <color indexed="64"/>
      </bottom>
      <diagonal/>
    </border>
    <border>
      <left style="hair">
        <color indexed="64"/>
      </left>
      <right style="hair">
        <color theme="0" tint="-0.499984740745262"/>
      </right>
      <top style="hair">
        <color indexed="64"/>
      </top>
      <bottom style="hair">
        <color indexed="64"/>
      </bottom>
      <diagonal/>
    </border>
    <border>
      <left style="hair">
        <color indexed="64"/>
      </left>
      <right style="hair">
        <color theme="0" tint="-0.499984740745262"/>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theme="0" tint="-0.499984740745262"/>
      </left>
      <right style="thin">
        <color indexed="64"/>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style="thin">
        <color indexed="64"/>
      </bottom>
      <diagonal/>
    </border>
    <border>
      <left style="hair">
        <color theme="0" tint="-0.499984740745262"/>
      </left>
      <right style="thin">
        <color indexed="64"/>
      </right>
      <top/>
      <bottom style="thin">
        <color indexed="64"/>
      </bottom>
      <diagonal/>
    </border>
    <border>
      <left style="hair">
        <color theme="0" tint="-0.499984740745262"/>
      </left>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theme="0" tint="-0.499984740745262"/>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theme="0" tint="-0.499984740745262"/>
      </left>
      <right style="thin">
        <color theme="0" tint="-0.499984740745262"/>
      </right>
      <top style="thin">
        <color indexed="64"/>
      </top>
      <bottom style="thin">
        <color indexed="64"/>
      </bottom>
      <diagonal/>
    </border>
    <border>
      <left style="hair">
        <color indexed="64"/>
      </left>
      <right/>
      <top style="hair">
        <color indexed="64"/>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style="hair">
        <color theme="0" tint="-0.499984740745262"/>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theme="0" tint="-0.499984740745262"/>
      </right>
      <top/>
      <bottom/>
      <diagonal/>
    </border>
  </borders>
  <cellStyleXfs count="5">
    <xf numFmtId="0" fontId="0" fillId="0" borderId="0"/>
    <xf numFmtId="0" fontId="1" fillId="0" borderId="0"/>
    <xf numFmtId="9" fontId="12" fillId="0" borderId="0" applyFont="0" applyFill="0" applyBorder="0" applyAlignment="0" applyProtection="0"/>
    <xf numFmtId="0" fontId="13" fillId="0" borderId="0"/>
    <xf numFmtId="9" fontId="13" fillId="0" borderId="0" applyFont="0" applyFill="0" applyBorder="0" applyAlignment="0" applyProtection="0"/>
  </cellStyleXfs>
  <cellXfs count="480">
    <xf numFmtId="0" fontId="0" fillId="0" borderId="0" xfId="0"/>
    <xf numFmtId="0" fontId="2" fillId="0" borderId="0" xfId="0" applyFont="1"/>
    <xf numFmtId="0" fontId="3" fillId="0" borderId="0" xfId="0" applyFont="1"/>
    <xf numFmtId="0" fontId="9" fillId="0" borderId="0" xfId="0" applyFont="1"/>
    <xf numFmtId="0" fontId="0" fillId="0" borderId="0" xfId="0" applyAlignment="1">
      <alignment horizontal="center"/>
    </xf>
    <xf numFmtId="0" fontId="10" fillId="0" borderId="0" xfId="0" applyFont="1"/>
    <xf numFmtId="0" fontId="11" fillId="0" borderId="0" xfId="0" applyFont="1"/>
    <xf numFmtId="0" fontId="16" fillId="3" borderId="25" xfId="3" applyFont="1" applyFill="1" applyBorder="1" applyAlignment="1">
      <alignment horizontal="center" vertical="center"/>
    </xf>
    <xf numFmtId="2" fontId="10" fillId="0" borderId="0" xfId="0" applyNumberFormat="1" applyFont="1" applyAlignment="1">
      <alignment horizontal="center"/>
    </xf>
    <xf numFmtId="0" fontId="9" fillId="0" borderId="0" xfId="0" applyFont="1" applyAlignment="1">
      <alignment horizontal="right"/>
    </xf>
    <xf numFmtId="0" fontId="17" fillId="0" borderId="0" xfId="0" applyFont="1"/>
    <xf numFmtId="9" fontId="15" fillId="3" borderId="0" xfId="2" applyFont="1" applyFill="1" applyBorder="1" applyAlignment="1">
      <alignment horizontal="center"/>
    </xf>
    <xf numFmtId="0" fontId="3" fillId="2" borderId="26" xfId="0" applyFont="1" applyFill="1" applyBorder="1" applyAlignment="1">
      <alignment vertical="center" wrapText="1"/>
    </xf>
    <xf numFmtId="0" fontId="18" fillId="4" borderId="14" xfId="0" applyFont="1" applyFill="1" applyBorder="1" applyAlignment="1"/>
    <xf numFmtId="0" fontId="18" fillId="4" borderId="15" xfId="0" applyFont="1" applyFill="1" applyBorder="1" applyAlignment="1"/>
    <xf numFmtId="0" fontId="3" fillId="0" borderId="11" xfId="0" applyFont="1" applyFill="1" applyBorder="1" applyAlignment="1">
      <alignment vertical="center" wrapText="1"/>
    </xf>
    <xf numFmtId="0" fontId="18" fillId="4" borderId="14"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6" xfId="0" applyFont="1" applyFill="1" applyBorder="1" applyAlignment="1">
      <alignment horizontal="right" vertical="center"/>
    </xf>
    <xf numFmtId="0" fontId="18" fillId="4" borderId="15" xfId="0" applyFont="1" applyFill="1" applyBorder="1" applyAlignment="1">
      <alignment horizontal="left" vertical="center"/>
    </xf>
    <xf numFmtId="0" fontId="18" fillId="4" borderId="3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8" xfId="0" applyFont="1" applyFill="1" applyBorder="1" applyAlignment="1">
      <alignment vertical="center" wrapText="1"/>
    </xf>
    <xf numFmtId="0" fontId="3" fillId="0" borderId="26" xfId="0" applyFont="1" applyFill="1" applyBorder="1" applyAlignment="1">
      <alignment vertical="center" wrapText="1"/>
    </xf>
    <xf numFmtId="0" fontId="3" fillId="0" borderId="34"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29" xfId="0" applyFont="1" applyFill="1" applyBorder="1" applyAlignment="1">
      <alignment vertical="center" wrapText="1"/>
    </xf>
    <xf numFmtId="0" fontId="3" fillId="0" borderId="30" xfId="0" applyFont="1" applyFill="1" applyBorder="1" applyAlignment="1">
      <alignment vertical="center" wrapText="1"/>
    </xf>
    <xf numFmtId="0" fontId="3" fillId="2" borderId="29" xfId="0" applyFont="1" applyFill="1" applyBorder="1" applyAlignment="1">
      <alignment vertical="center" wrapText="1"/>
    </xf>
    <xf numFmtId="0" fontId="3" fillId="2" borderId="30" xfId="0" applyFont="1" applyFill="1" applyBorder="1" applyAlignment="1">
      <alignment vertical="center" wrapText="1"/>
    </xf>
    <xf numFmtId="0" fontId="22" fillId="4" borderId="0" xfId="0" applyFont="1" applyFill="1" applyAlignment="1">
      <alignment horizontal="center"/>
    </xf>
    <xf numFmtId="2" fontId="14" fillId="3" borderId="0" xfId="2" applyNumberFormat="1" applyFont="1" applyFill="1" applyBorder="1" applyAlignment="1">
      <alignment horizontal="center"/>
    </xf>
    <xf numFmtId="1" fontId="19" fillId="4" borderId="29" xfId="0" applyNumberFormat="1" applyFont="1" applyFill="1" applyBorder="1" applyAlignment="1">
      <alignment horizontal="center" vertical="center"/>
    </xf>
    <xf numFmtId="1" fontId="19" fillId="4" borderId="26" xfId="0" applyNumberFormat="1" applyFont="1" applyFill="1" applyBorder="1" applyAlignment="1">
      <alignment horizontal="center" vertical="center"/>
    </xf>
    <xf numFmtId="1" fontId="19" fillId="4" borderId="30" xfId="0" applyNumberFormat="1" applyFont="1" applyFill="1" applyBorder="1" applyAlignment="1">
      <alignment horizontal="center" vertical="center"/>
    </xf>
    <xf numFmtId="0" fontId="3" fillId="0" borderId="0" xfId="0" applyFont="1" applyAlignment="1">
      <alignment horizontal="left"/>
    </xf>
    <xf numFmtId="0" fontId="18" fillId="4" borderId="43" xfId="0" applyFont="1" applyFill="1" applyBorder="1" applyAlignment="1">
      <alignment horizontal="center" vertical="center"/>
    </xf>
    <xf numFmtId="0" fontId="21" fillId="0" borderId="0" xfId="0" applyFont="1" applyAlignment="1">
      <alignment vertical="center"/>
    </xf>
    <xf numFmtId="0" fontId="3" fillId="0" borderId="12"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38"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36"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2" fontId="3" fillId="2" borderId="2" xfId="0" applyNumberFormat="1" applyFont="1" applyFill="1" applyBorder="1" applyAlignment="1" applyProtection="1">
      <alignment horizontal="center" vertical="center" wrapText="1"/>
      <protection locked="0"/>
    </xf>
    <xf numFmtId="2" fontId="3" fillId="2" borderId="9" xfId="0" applyNumberFormat="1" applyFont="1" applyFill="1" applyBorder="1" applyAlignment="1" applyProtection="1">
      <alignment horizontal="center" vertical="center" wrapText="1"/>
      <protection locked="0"/>
    </xf>
    <xf numFmtId="2" fontId="3" fillId="0" borderId="35" xfId="0" applyNumberFormat="1" applyFont="1" applyFill="1" applyBorder="1" applyAlignment="1" applyProtection="1">
      <alignment horizontal="center" vertical="center" wrapText="1"/>
      <protection locked="0"/>
    </xf>
    <xf numFmtId="2" fontId="3" fillId="0" borderId="36" xfId="0" applyNumberFormat="1" applyFont="1" applyFill="1" applyBorder="1" applyAlignment="1" applyProtection="1">
      <alignment horizontal="center" vertical="center" wrapText="1"/>
      <protection locked="0"/>
    </xf>
    <xf numFmtId="2" fontId="3" fillId="0" borderId="2" xfId="0" applyNumberFormat="1" applyFont="1" applyFill="1" applyBorder="1" applyAlignment="1" applyProtection="1">
      <alignment horizontal="center" vertical="center" wrapText="1"/>
      <protection locked="0"/>
    </xf>
    <xf numFmtId="2" fontId="3" fillId="0" borderId="9" xfId="0" applyNumberFormat="1" applyFont="1" applyFill="1" applyBorder="1" applyAlignment="1" applyProtection="1">
      <alignment horizontal="center" vertical="center" wrapText="1"/>
      <protection locked="0"/>
    </xf>
    <xf numFmtId="2" fontId="3" fillId="0" borderId="32" xfId="0" applyNumberFormat="1" applyFont="1" applyFill="1" applyBorder="1" applyAlignment="1" applyProtection="1">
      <alignment horizontal="center" vertical="center" wrapText="1"/>
      <protection locked="0"/>
    </xf>
    <xf numFmtId="2" fontId="3" fillId="0" borderId="33" xfId="0" applyNumberFormat="1" applyFont="1" applyFill="1" applyBorder="1" applyAlignment="1" applyProtection="1">
      <alignment horizontal="center" vertical="center" wrapText="1"/>
      <protection locked="0"/>
    </xf>
    <xf numFmtId="0" fontId="3" fillId="0" borderId="0" xfId="0" applyFont="1" applyAlignment="1">
      <alignment horizontal="left"/>
    </xf>
    <xf numFmtId="0" fontId="4" fillId="0" borderId="0" xfId="0" applyFont="1" applyAlignment="1">
      <alignment horizontal="center" vertical="center" textRotation="90" wrapText="1"/>
    </xf>
    <xf numFmtId="164" fontId="18" fillId="0" borderId="15" xfId="0" applyNumberFormat="1" applyFont="1" applyFill="1" applyBorder="1" applyAlignment="1">
      <alignment horizontal="center" vertical="center"/>
    </xf>
    <xf numFmtId="164" fontId="18" fillId="0" borderId="0" xfId="0" applyNumberFormat="1" applyFont="1" applyFill="1" applyBorder="1" applyAlignment="1">
      <alignment horizontal="center" vertical="center"/>
    </xf>
    <xf numFmtId="0" fontId="0" fillId="0" borderId="0" xfId="0" applyFill="1"/>
    <xf numFmtId="0" fontId="17" fillId="0" borderId="15"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left" vertical="center"/>
    </xf>
    <xf numFmtId="0" fontId="18" fillId="0" borderId="15" xfId="0" applyFont="1" applyFill="1" applyBorder="1" applyAlignment="1">
      <alignment horizontal="center" vertical="center"/>
    </xf>
    <xf numFmtId="0" fontId="2" fillId="0" borderId="15" xfId="0" applyFont="1" applyFill="1" applyBorder="1" applyAlignment="1">
      <alignment horizontal="center" vertical="center"/>
    </xf>
    <xf numFmtId="0" fontId="26" fillId="0" borderId="0" xfId="0" applyFont="1"/>
    <xf numFmtId="0" fontId="26" fillId="0" borderId="0" xfId="0" applyFont="1" applyFill="1"/>
    <xf numFmtId="0" fontId="29" fillId="0" borderId="0" xfId="0" applyFont="1"/>
    <xf numFmtId="0" fontId="26" fillId="0" borderId="0" xfId="0" applyFont="1" applyAlignment="1">
      <alignment horizontal="center" vertical="center"/>
    </xf>
    <xf numFmtId="0" fontId="26" fillId="0" borderId="0" xfId="0" applyFont="1" applyFill="1" applyBorder="1"/>
    <xf numFmtId="166" fontId="29" fillId="0" borderId="0" xfId="2" applyNumberFormat="1" applyFont="1" applyFill="1" applyBorder="1" applyAlignment="1">
      <alignment horizontal="center" vertical="center"/>
    </xf>
    <xf numFmtId="0" fontId="32" fillId="0" borderId="0" xfId="0" applyFont="1" applyAlignment="1">
      <alignment horizontal="left" vertical="center"/>
    </xf>
    <xf numFmtId="0" fontId="26" fillId="0" borderId="0" xfId="0" applyFont="1" applyAlignment="1">
      <alignment horizontal="center"/>
    </xf>
    <xf numFmtId="0" fontId="26" fillId="0" borderId="0" xfId="0" applyFont="1" applyFill="1" applyAlignment="1">
      <alignment horizontal="center"/>
    </xf>
    <xf numFmtId="0" fontId="35" fillId="0" borderId="0" xfId="0" applyFont="1"/>
    <xf numFmtId="0" fontId="37" fillId="4" borderId="16" xfId="0" applyFont="1" applyFill="1" applyBorder="1" applyAlignment="1">
      <alignment horizontal="center" vertical="center"/>
    </xf>
    <xf numFmtId="0" fontId="37" fillId="4" borderId="46" xfId="0" applyFont="1" applyFill="1" applyBorder="1" applyAlignment="1">
      <alignment horizontal="center" vertical="center"/>
    </xf>
    <xf numFmtId="0" fontId="36" fillId="0" borderId="42"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xf>
    <xf numFmtId="0" fontId="37" fillId="4" borderId="45" xfId="0" applyFont="1" applyFill="1" applyBorder="1" applyAlignment="1">
      <alignment horizontal="center" vertical="center"/>
    </xf>
    <xf numFmtId="0" fontId="35" fillId="0" borderId="42" xfId="0" applyFont="1" applyBorder="1" applyAlignment="1">
      <alignment horizontal="center" vertical="center"/>
    </xf>
    <xf numFmtId="0" fontId="39" fillId="4" borderId="3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0" fillId="0" borderId="0" xfId="0" applyFont="1" applyFill="1" applyBorder="1" applyAlignment="1">
      <alignment horizontal="center" vertical="center"/>
    </xf>
    <xf numFmtId="0" fontId="0" fillId="0" borderId="0" xfId="0" applyBorder="1"/>
    <xf numFmtId="0" fontId="3" fillId="0" borderId="47" xfId="0" applyFont="1" applyFill="1" applyBorder="1" applyAlignment="1">
      <alignment vertical="center" wrapText="1"/>
    </xf>
    <xf numFmtId="0" fontId="36" fillId="0" borderId="18" xfId="0" applyFont="1" applyBorder="1" applyAlignment="1">
      <alignment horizontal="center" vertical="center"/>
    </xf>
    <xf numFmtId="166" fontId="18" fillId="4" borderId="14" xfId="2" applyNumberFormat="1" applyFont="1" applyFill="1" applyBorder="1" applyAlignment="1">
      <alignment vertical="center"/>
    </xf>
    <xf numFmtId="166" fontId="18" fillId="4" borderId="16" xfId="2" applyNumberFormat="1" applyFont="1" applyFill="1" applyBorder="1" applyAlignment="1">
      <alignment vertical="center"/>
    </xf>
    <xf numFmtId="0" fontId="37" fillId="4" borderId="15" xfId="0" applyFont="1" applyFill="1" applyBorder="1" applyAlignment="1">
      <alignment horizontal="center" vertical="center"/>
    </xf>
    <xf numFmtId="0" fontId="26" fillId="0" borderId="0" xfId="0" applyFont="1" applyAlignment="1">
      <alignment horizontal="left"/>
    </xf>
    <xf numFmtId="166" fontId="29" fillId="0" borderId="0" xfId="2" applyNumberFormat="1" applyFont="1" applyFill="1" applyBorder="1" applyAlignment="1">
      <alignment horizontal="left" vertical="center"/>
    </xf>
    <xf numFmtId="0" fontId="26" fillId="0" borderId="0" xfId="0" applyFont="1" applyAlignment="1">
      <alignment horizontal="left" vertical="center"/>
    </xf>
    <xf numFmtId="0" fontId="34" fillId="0" borderId="0" xfId="0" applyFont="1" applyAlignment="1">
      <alignment horizontal="left" vertical="center"/>
    </xf>
    <xf numFmtId="0" fontId="26" fillId="0" borderId="18" xfId="0" applyFont="1" applyBorder="1"/>
    <xf numFmtId="0" fontId="26" fillId="0" borderId="15" xfId="0" applyFont="1" applyBorder="1"/>
    <xf numFmtId="0" fontId="39" fillId="4" borderId="44" xfId="0" applyFont="1" applyFill="1" applyBorder="1" applyAlignment="1">
      <alignment horizontal="center" vertical="center" wrapText="1"/>
    </xf>
    <xf numFmtId="0" fontId="3" fillId="0" borderId="7" xfId="0" applyFont="1" applyFill="1" applyBorder="1" applyAlignment="1">
      <alignment horizontal="center" vertical="center" wrapText="1"/>
    </xf>
    <xf numFmtId="166" fontId="27" fillId="3" borderId="15" xfId="2" applyNumberFormat="1" applyFont="1" applyFill="1" applyBorder="1" applyAlignment="1">
      <alignment horizontal="center" vertical="center" wrapText="1"/>
    </xf>
    <xf numFmtId="0" fontId="26" fillId="0" borderId="8" xfId="0" applyFont="1" applyBorder="1"/>
    <xf numFmtId="0" fontId="23" fillId="0" borderId="18" xfId="0" applyFont="1" applyFill="1" applyBorder="1" applyAlignment="1">
      <alignment horizontal="left" vertical="center" wrapText="1"/>
    </xf>
    <xf numFmtId="0" fontId="18" fillId="0" borderId="18" xfId="0" applyFont="1" applyFill="1" applyBorder="1" applyAlignment="1">
      <alignment horizontal="center" vertical="center"/>
    </xf>
    <xf numFmtId="0" fontId="31" fillId="0" borderId="18" xfId="0" applyFont="1" applyFill="1" applyBorder="1" applyAlignment="1">
      <alignment horizontal="center" vertical="center"/>
    </xf>
    <xf numFmtId="164" fontId="18" fillId="0" borderId="18" xfId="0" applyNumberFormat="1" applyFont="1" applyFill="1" applyBorder="1" applyAlignment="1">
      <alignment horizontal="center" vertical="center"/>
    </xf>
    <xf numFmtId="0" fontId="23" fillId="4" borderId="42" xfId="0" applyFont="1" applyFill="1" applyBorder="1" applyAlignment="1">
      <alignment horizontal="left" vertical="center" wrapText="1"/>
    </xf>
    <xf numFmtId="0" fontId="27" fillId="0" borderId="8" xfId="0" applyFont="1" applyBorder="1" applyAlignment="1">
      <alignment wrapText="1"/>
    </xf>
    <xf numFmtId="0" fontId="28" fillId="0" borderId="8" xfId="0" applyFont="1" applyFill="1" applyBorder="1" applyAlignment="1">
      <alignment horizontal="center" vertical="center" wrapText="1"/>
    </xf>
    <xf numFmtId="0" fontId="28" fillId="0" borderId="49" xfId="0" applyFont="1" applyBorder="1" applyAlignment="1">
      <alignment horizontal="center" vertical="center" wrapText="1"/>
    </xf>
    <xf numFmtId="0" fontId="27" fillId="0" borderId="23" xfId="0" applyFont="1" applyBorder="1" applyAlignment="1">
      <alignment wrapText="1"/>
    </xf>
    <xf numFmtId="0" fontId="26" fillId="0" borderId="0" xfId="0" applyFont="1" applyBorder="1"/>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26" fillId="0" borderId="46" xfId="0" applyFont="1" applyBorder="1"/>
    <xf numFmtId="0" fontId="38" fillId="0" borderId="19" xfId="0" applyFont="1" applyBorder="1" applyAlignment="1">
      <alignment horizontal="center" vertical="center"/>
    </xf>
    <xf numFmtId="0" fontId="26" fillId="0" borderId="0" xfId="0" applyFont="1" applyFill="1" applyAlignment="1">
      <alignment horizontal="left" vertical="center"/>
    </xf>
    <xf numFmtId="166" fontId="18" fillId="4" borderId="15" xfId="2" applyNumberFormat="1" applyFont="1" applyFill="1" applyBorder="1" applyAlignment="1">
      <alignment horizontal="center" vertical="center"/>
    </xf>
    <xf numFmtId="0" fontId="35" fillId="0" borderId="18" xfId="0" applyFont="1" applyFill="1" applyBorder="1" applyAlignment="1">
      <alignment horizontal="center" vertical="center"/>
    </xf>
    <xf numFmtId="0" fontId="29" fillId="0" borderId="18" xfId="0" applyFont="1" applyFill="1" applyBorder="1" applyAlignment="1">
      <alignment horizontal="center" vertical="center"/>
    </xf>
    <xf numFmtId="0" fontId="36" fillId="0" borderId="18" xfId="0" applyFont="1" applyFill="1" applyBorder="1" applyAlignment="1">
      <alignment horizontal="center" vertical="center"/>
    </xf>
    <xf numFmtId="0" fontId="35" fillId="0" borderId="8" xfId="0" applyFont="1" applyFill="1" applyBorder="1" applyAlignment="1">
      <alignment horizontal="center" vertical="center"/>
    </xf>
    <xf numFmtId="0" fontId="29"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23" fillId="0" borderId="0" xfId="0" applyFont="1" applyFill="1" applyBorder="1" applyAlignment="1">
      <alignment horizontal="left" vertical="center" wrapText="1"/>
    </xf>
    <xf numFmtId="0" fontId="18"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38" fillId="0" borderId="55" xfId="0" applyFont="1" applyBorder="1" applyAlignment="1">
      <alignment horizontal="center" vertical="center"/>
    </xf>
    <xf numFmtId="0" fontId="38" fillId="0" borderId="56" xfId="0" applyFont="1" applyBorder="1" applyAlignment="1">
      <alignment horizontal="center" vertical="center"/>
    </xf>
    <xf numFmtId="0" fontId="28" fillId="0" borderId="56" xfId="0" applyFont="1" applyBorder="1" applyAlignment="1">
      <alignment horizontal="center" vertical="center"/>
    </xf>
    <xf numFmtId="0" fontId="38" fillId="0" borderId="58" xfId="0" applyFont="1" applyBorder="1" applyAlignment="1">
      <alignment horizontal="center" vertical="center"/>
    </xf>
    <xf numFmtId="0" fontId="38" fillId="0" borderId="59" xfId="0" applyFont="1" applyBorder="1" applyAlignment="1">
      <alignment horizontal="center" vertical="center"/>
    </xf>
    <xf numFmtId="0" fontId="28" fillId="0" borderId="59" xfId="0" applyFont="1" applyBorder="1" applyAlignment="1">
      <alignment horizontal="center" vertical="center"/>
    </xf>
    <xf numFmtId="0" fontId="38" fillId="0" borderId="61" xfId="0" applyFont="1" applyBorder="1" applyAlignment="1">
      <alignment horizontal="center" vertical="center"/>
    </xf>
    <xf numFmtId="0" fontId="38" fillId="0" borderId="62" xfId="0" applyFont="1" applyBorder="1" applyAlignment="1">
      <alignment horizontal="center" vertical="center"/>
    </xf>
    <xf numFmtId="0" fontId="28" fillId="0" borderId="62" xfId="0" applyFont="1" applyBorder="1" applyAlignment="1">
      <alignment horizontal="center" vertical="center"/>
    </xf>
    <xf numFmtId="167" fontId="38" fillId="0" borderId="64" xfId="0" applyNumberFormat="1" applyFont="1" applyBorder="1" applyAlignment="1">
      <alignment horizontal="center" vertical="center"/>
    </xf>
    <xf numFmtId="167" fontId="38" fillId="0" borderId="65" xfId="0" applyNumberFormat="1" applyFont="1" applyBorder="1" applyAlignment="1">
      <alignment horizontal="center" vertical="center"/>
    </xf>
    <xf numFmtId="167" fontId="38" fillId="0" borderId="66" xfId="0" applyNumberFormat="1" applyFont="1" applyBorder="1" applyAlignment="1">
      <alignment horizontal="center" vertical="center"/>
    </xf>
    <xf numFmtId="0" fontId="38" fillId="0" borderId="42" xfId="0" applyFont="1" applyBorder="1" applyAlignment="1">
      <alignment horizontal="center" vertical="center"/>
    </xf>
    <xf numFmtId="0" fontId="28" fillId="0" borderId="67" xfId="0" applyFont="1" applyBorder="1" applyAlignment="1">
      <alignment horizontal="center" vertical="center"/>
    </xf>
    <xf numFmtId="0" fontId="28" fillId="0" borderId="68" xfId="0" applyFont="1" applyBorder="1" applyAlignment="1">
      <alignment horizontal="center" vertical="center"/>
    </xf>
    <xf numFmtId="0" fontId="28" fillId="0" borderId="69" xfId="0" applyFont="1" applyBorder="1" applyAlignment="1">
      <alignment horizontal="center" vertical="center"/>
    </xf>
    <xf numFmtId="0" fontId="5" fillId="0" borderId="48" xfId="0" applyFont="1" applyBorder="1" applyAlignment="1">
      <alignment horizontal="center" vertical="center"/>
    </xf>
    <xf numFmtId="0" fontId="38" fillId="0" borderId="70" xfId="0" applyFont="1" applyBorder="1" applyAlignment="1">
      <alignment horizontal="center" vertical="center"/>
    </xf>
    <xf numFmtId="0" fontId="38" fillId="0" borderId="71" xfId="0" applyFont="1" applyBorder="1" applyAlignment="1">
      <alignment horizontal="center" vertical="center"/>
    </xf>
    <xf numFmtId="0" fontId="28" fillId="0" borderId="71" xfId="0" applyFont="1" applyBorder="1" applyAlignment="1">
      <alignment horizontal="center" vertical="center"/>
    </xf>
    <xf numFmtId="167" fontId="38" fillId="0" borderId="73" xfId="0" applyNumberFormat="1" applyFont="1" applyBorder="1" applyAlignment="1">
      <alignment horizontal="center" vertical="center"/>
    </xf>
    <xf numFmtId="0" fontId="28" fillId="0" borderId="74" xfId="0" applyFont="1" applyBorder="1" applyAlignment="1">
      <alignment horizontal="center" vertical="center"/>
    </xf>
    <xf numFmtId="0" fontId="26" fillId="0" borderId="56" xfId="0" applyFont="1" applyBorder="1" applyAlignment="1">
      <alignment horizontal="center" vertical="center"/>
    </xf>
    <xf numFmtId="0" fontId="26" fillId="0" borderId="56" xfId="0" applyFont="1" applyFill="1" applyBorder="1" applyAlignment="1">
      <alignment horizontal="center" vertical="center"/>
    </xf>
    <xf numFmtId="0" fontId="3" fillId="0" borderId="56" xfId="0" applyFont="1" applyFill="1" applyBorder="1" applyAlignment="1">
      <alignment horizontal="center" vertical="center" wrapText="1"/>
    </xf>
    <xf numFmtId="0" fontId="26" fillId="0" borderId="59" xfId="0" applyFont="1" applyBorder="1" applyAlignment="1">
      <alignment horizontal="center" vertical="center"/>
    </xf>
    <xf numFmtId="0" fontId="26" fillId="0" borderId="59" xfId="0" applyFont="1" applyFill="1" applyBorder="1" applyAlignment="1">
      <alignment horizontal="center" vertical="center"/>
    </xf>
    <xf numFmtId="0" fontId="3" fillId="0" borderId="59" xfId="0" applyFont="1" applyFill="1" applyBorder="1" applyAlignment="1">
      <alignment horizontal="center" vertical="center" wrapText="1"/>
    </xf>
    <xf numFmtId="0" fontId="26" fillId="0" borderId="62" xfId="0" applyFont="1" applyBorder="1" applyAlignment="1">
      <alignment horizontal="center" vertical="center"/>
    </xf>
    <xf numFmtId="0" fontId="26" fillId="0" borderId="62" xfId="0" applyFont="1" applyFill="1" applyBorder="1" applyAlignment="1">
      <alignment horizontal="center" vertical="center"/>
    </xf>
    <xf numFmtId="0" fontId="3" fillId="0" borderId="62" xfId="0" applyFont="1" applyFill="1" applyBorder="1" applyAlignment="1">
      <alignment horizontal="center" vertical="center" wrapText="1"/>
    </xf>
    <xf numFmtId="0" fontId="26" fillId="0" borderId="55" xfId="0" applyFont="1" applyBorder="1" applyAlignment="1">
      <alignment horizontal="center" vertical="center"/>
    </xf>
    <xf numFmtId="0" fontId="3" fillId="0" borderId="57" xfId="0" applyFont="1" applyFill="1" applyBorder="1" applyAlignment="1">
      <alignment horizontal="center" vertical="center" wrapText="1"/>
    </xf>
    <xf numFmtId="0" fontId="26" fillId="0" borderId="58" xfId="0" applyFont="1" applyBorder="1" applyAlignment="1">
      <alignment horizontal="center" vertical="center"/>
    </xf>
    <xf numFmtId="0" fontId="3" fillId="0" borderId="60" xfId="0" applyFont="1" applyFill="1" applyBorder="1" applyAlignment="1">
      <alignment horizontal="center" vertical="center" wrapText="1"/>
    </xf>
    <xf numFmtId="0" fontId="26" fillId="0" borderId="61" xfId="0" applyFont="1" applyBorder="1" applyAlignment="1">
      <alignment horizontal="center" vertical="center"/>
    </xf>
    <xf numFmtId="0" fontId="3" fillId="0" borderId="63" xfId="0" applyFont="1" applyFill="1" applyBorder="1" applyAlignment="1">
      <alignment horizontal="center" vertical="center" wrapText="1"/>
    </xf>
    <xf numFmtId="0" fontId="30" fillId="0" borderId="56" xfId="0" applyFont="1" applyFill="1" applyBorder="1" applyAlignment="1">
      <alignment horizontal="center" vertical="center"/>
    </xf>
    <xf numFmtId="0" fontId="26" fillId="0" borderId="75" xfId="0" applyFont="1" applyBorder="1"/>
    <xf numFmtId="0" fontId="30" fillId="0" borderId="59" xfId="0" applyFont="1" applyFill="1" applyBorder="1" applyAlignment="1">
      <alignment horizontal="center" vertical="center"/>
    </xf>
    <xf numFmtId="0" fontId="26" fillId="0" borderId="76" xfId="0" applyFont="1" applyBorder="1"/>
    <xf numFmtId="0" fontId="30" fillId="0" borderId="62" xfId="0" applyFont="1" applyFill="1" applyBorder="1" applyAlignment="1">
      <alignment horizontal="center" vertical="center"/>
    </xf>
    <xf numFmtId="0" fontId="26" fillId="0" borderId="77" xfId="0" applyFont="1" applyBorder="1"/>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33" fillId="0" borderId="59" xfId="0" applyFont="1" applyBorder="1" applyAlignment="1">
      <alignment horizontal="center" vertical="center"/>
    </xf>
    <xf numFmtId="0" fontId="33" fillId="0" borderId="62" xfId="0" applyFont="1" applyBorder="1" applyAlignment="1">
      <alignment horizontal="center" vertical="center"/>
    </xf>
    <xf numFmtId="0" fontId="29" fillId="0" borderId="56" xfId="0" applyFont="1" applyBorder="1" applyAlignment="1">
      <alignment horizontal="center" vertical="center"/>
    </xf>
    <xf numFmtId="0" fontId="29" fillId="0" borderId="59" xfId="0" applyFont="1" applyBorder="1" applyAlignment="1">
      <alignment horizontal="center" vertical="center"/>
    </xf>
    <xf numFmtId="0" fontId="29" fillId="0" borderId="58"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55" xfId="0" applyFont="1" applyBorder="1" applyAlignment="1">
      <alignment horizontal="center" vertical="center"/>
    </xf>
    <xf numFmtId="0" fontId="3" fillId="0" borderId="59" xfId="0" applyFont="1" applyBorder="1" applyAlignment="1">
      <alignment horizontal="center" vertical="center"/>
    </xf>
    <xf numFmtId="0" fontId="26" fillId="0" borderId="70" xfId="0" applyFont="1" applyBorder="1" applyAlignment="1">
      <alignment horizontal="center" vertical="center"/>
    </xf>
    <xf numFmtId="0" fontId="26" fillId="0" borderId="71" xfId="0" applyFont="1" applyBorder="1" applyAlignment="1">
      <alignment horizontal="center" vertical="center"/>
    </xf>
    <xf numFmtId="0" fontId="26" fillId="0" borderId="7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37" fillId="4" borderId="16" xfId="0" applyFont="1" applyFill="1" applyBorder="1" applyAlignment="1">
      <alignment horizontal="center" vertical="center" wrapText="1"/>
    </xf>
    <xf numFmtId="0" fontId="42" fillId="4" borderId="16" xfId="0" applyFont="1" applyFill="1" applyBorder="1" applyAlignment="1">
      <alignment horizontal="center" vertical="center"/>
    </xf>
    <xf numFmtId="0" fontId="3" fillId="0" borderId="21" xfId="0" applyFont="1" applyBorder="1" applyAlignment="1">
      <alignment horizontal="right"/>
    </xf>
    <xf numFmtId="0" fontId="3" fillId="0" borderId="19" xfId="0" applyFont="1" applyBorder="1" applyAlignment="1">
      <alignment horizontal="right"/>
    </xf>
    <xf numFmtId="0" fontId="3" fillId="0" borderId="56" xfId="0" applyFont="1" applyBorder="1"/>
    <xf numFmtId="0" fontId="35" fillId="0" borderId="56" xfId="0" applyFont="1" applyBorder="1" applyAlignment="1">
      <alignment horizontal="center"/>
    </xf>
    <xf numFmtId="0" fontId="3" fillId="0" borderId="62" xfId="0" applyFont="1" applyBorder="1"/>
    <xf numFmtId="0" fontId="35" fillId="0" borderId="62" xfId="0" applyFont="1" applyBorder="1" applyAlignment="1">
      <alignment horizontal="center"/>
    </xf>
    <xf numFmtId="0" fontId="35" fillId="0" borderId="78" xfId="0" applyFont="1" applyBorder="1" applyAlignment="1">
      <alignment horizontal="center"/>
    </xf>
    <xf numFmtId="0" fontId="35" fillId="0" borderId="79" xfId="0" applyFont="1" applyBorder="1" applyAlignment="1">
      <alignment horizontal="center"/>
    </xf>
    <xf numFmtId="0" fontId="3" fillId="0" borderId="56" xfId="0" applyFont="1" applyBorder="1" applyAlignment="1">
      <alignment horizontal="center"/>
    </xf>
    <xf numFmtId="0" fontId="3" fillId="0" borderId="62" xfId="0" applyFont="1" applyBorder="1" applyAlignment="1">
      <alignment horizontal="center"/>
    </xf>
    <xf numFmtId="0" fontId="18" fillId="4" borderId="14" xfId="0" applyFont="1" applyFill="1" applyBorder="1" applyAlignment="1">
      <alignment horizontal="left" vertical="center"/>
    </xf>
    <xf numFmtId="0" fontId="18" fillId="4" borderId="80" xfId="0" applyFont="1" applyFill="1" applyBorder="1" applyAlignment="1">
      <alignment horizontal="left" vertical="center"/>
    </xf>
    <xf numFmtId="0" fontId="0" fillId="0" borderId="20" xfId="0" applyBorder="1"/>
    <xf numFmtId="0" fontId="18" fillId="4" borderId="80" xfId="0" applyFont="1" applyFill="1" applyBorder="1" applyAlignment="1">
      <alignment vertical="center"/>
    </xf>
    <xf numFmtId="0" fontId="0" fillId="0" borderId="20" xfId="0" applyBorder="1" applyAlignment="1">
      <alignment horizontal="left"/>
    </xf>
    <xf numFmtId="0" fontId="18" fillId="4" borderId="15" xfId="0" applyFont="1" applyFill="1" applyBorder="1" applyAlignment="1">
      <alignment horizontal="left" vertical="center" wrapText="1"/>
    </xf>
    <xf numFmtId="0" fontId="18" fillId="4" borderId="14" xfId="0" applyFont="1" applyFill="1" applyBorder="1" applyAlignment="1">
      <alignment horizontal="left" vertical="center" wrapText="1"/>
    </xf>
    <xf numFmtId="0" fontId="0" fillId="0" borderId="23" xfId="0" applyBorder="1"/>
    <xf numFmtId="0" fontId="18" fillId="4" borderId="80" xfId="0" applyFont="1" applyFill="1" applyBorder="1" applyAlignment="1">
      <alignment horizontal="left" vertical="center" wrapText="1"/>
    </xf>
    <xf numFmtId="0" fontId="18" fillId="4" borderId="42" xfId="0" applyFont="1" applyFill="1" applyBorder="1" applyAlignment="1">
      <alignment horizontal="center" vertical="center"/>
    </xf>
    <xf numFmtId="0" fontId="0" fillId="0" borderId="21" xfId="0" applyBorder="1"/>
    <xf numFmtId="0" fontId="0" fillId="0" borderId="19" xfId="0" applyBorder="1"/>
    <xf numFmtId="0" fontId="0" fillId="0" borderId="17" xfId="0" applyBorder="1"/>
    <xf numFmtId="0" fontId="0" fillId="0" borderId="22" xfId="0" applyBorder="1"/>
    <xf numFmtId="166" fontId="2" fillId="0" borderId="0" xfId="2" applyNumberFormat="1" applyFont="1" applyBorder="1" applyAlignment="1">
      <alignment horizontal="center" vertical="center"/>
    </xf>
    <xf numFmtId="168" fontId="0" fillId="0" borderId="0" xfId="0" applyNumberFormat="1" applyFont="1" applyBorder="1" applyAlignment="1">
      <alignment horizontal="center" vertical="center"/>
    </xf>
    <xf numFmtId="168" fontId="25" fillId="4" borderId="14" xfId="0" applyNumberFormat="1" applyFont="1" applyFill="1" applyBorder="1" applyAlignment="1">
      <alignment horizontal="center" vertical="center"/>
    </xf>
    <xf numFmtId="168" fontId="0" fillId="0" borderId="0" xfId="2" applyNumberFormat="1" applyFont="1" applyBorder="1" applyAlignment="1">
      <alignment horizontal="center" vertical="center"/>
    </xf>
    <xf numFmtId="168" fontId="25" fillId="4" borderId="15" xfId="2" applyNumberFormat="1" applyFont="1" applyFill="1" applyBorder="1" applyAlignment="1">
      <alignment horizontal="center" vertical="center"/>
    </xf>
    <xf numFmtId="166" fontId="2" fillId="0" borderId="15" xfId="2" applyNumberFormat="1" applyFont="1" applyBorder="1" applyAlignment="1">
      <alignment horizontal="center" vertical="center"/>
    </xf>
    <xf numFmtId="1" fontId="0" fillId="0" borderId="15" xfId="2" applyNumberFormat="1" applyFont="1" applyBorder="1" applyAlignment="1">
      <alignment horizontal="center"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10" fontId="27" fillId="3" borderId="15" xfId="2" applyNumberFormat="1" applyFont="1" applyFill="1" applyBorder="1" applyAlignment="1">
      <alignment horizontal="center" vertical="center" wrapText="1"/>
    </xf>
    <xf numFmtId="0" fontId="2" fillId="0" borderId="0" xfId="0" applyFont="1" applyAlignment="1">
      <alignment horizontal="center"/>
    </xf>
    <xf numFmtId="0" fontId="0" fillId="0" borderId="0" xfId="0" applyFill="1" applyAlignment="1">
      <alignment horizontal="center"/>
    </xf>
    <xf numFmtId="0" fontId="18" fillId="4" borderId="45" xfId="0" applyFont="1" applyFill="1" applyBorder="1" applyAlignment="1">
      <alignment horizontal="center" vertical="center"/>
    </xf>
    <xf numFmtId="0" fontId="18" fillId="4" borderId="46" xfId="0" applyFont="1" applyFill="1" applyBorder="1" applyAlignment="1">
      <alignment horizontal="center" vertical="center"/>
    </xf>
    <xf numFmtId="0" fontId="3" fillId="0" borderId="81" xfId="0" applyFont="1" applyFill="1" applyBorder="1" applyAlignment="1">
      <alignment vertical="center" wrapText="1"/>
    </xf>
    <xf numFmtId="0" fontId="3" fillId="0" borderId="82" xfId="0" applyFont="1" applyFill="1" applyBorder="1" applyAlignment="1" applyProtection="1">
      <alignment horizontal="center" vertical="center" wrapText="1"/>
      <protection locked="0"/>
    </xf>
    <xf numFmtId="0" fontId="3" fillId="0" borderId="53"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83" xfId="0" applyFont="1" applyFill="1" applyBorder="1" applyAlignment="1" applyProtection="1">
      <alignment horizontal="center" vertical="center" wrapText="1"/>
      <protection locked="0"/>
    </xf>
    <xf numFmtId="0" fontId="3" fillId="0" borderId="84"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protection locked="0"/>
    </xf>
    <xf numFmtId="0" fontId="3" fillId="2" borderId="51"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protection locked="0"/>
    </xf>
    <xf numFmtId="0" fontId="18" fillId="4" borderId="44" xfId="0" applyFont="1" applyFill="1" applyBorder="1" applyAlignment="1">
      <alignment horizontal="center" vertical="center"/>
    </xf>
    <xf numFmtId="0" fontId="18" fillId="4" borderId="85" xfId="0" applyFont="1" applyFill="1" applyBorder="1" applyAlignment="1">
      <alignment horizontal="center" vertical="center"/>
    </xf>
    <xf numFmtId="0" fontId="24" fillId="4" borderId="43" xfId="0" applyFont="1" applyFill="1" applyBorder="1" applyAlignment="1">
      <alignment horizontal="center" vertical="center" wrapText="1"/>
    </xf>
    <xf numFmtId="0" fontId="27" fillId="0" borderId="55" xfId="0" applyFont="1" applyBorder="1" applyAlignment="1">
      <alignment horizontal="center" vertical="center"/>
    </xf>
    <xf numFmtId="0" fontId="27" fillId="0" borderId="58" xfId="0" applyFont="1" applyBorder="1" applyAlignment="1">
      <alignment horizontal="center" vertical="center"/>
    </xf>
    <xf numFmtId="0" fontId="27" fillId="0" borderId="61" xfId="0" applyFont="1" applyBorder="1" applyAlignment="1">
      <alignment horizontal="center" vertical="center"/>
    </xf>
    <xf numFmtId="0" fontId="5" fillId="0" borderId="25" xfId="0" applyFont="1" applyBorder="1" applyAlignment="1">
      <alignment horizontal="center" vertical="center"/>
    </xf>
    <xf numFmtId="0" fontId="36" fillId="0" borderId="15" xfId="0" applyFont="1" applyBorder="1" applyAlignment="1">
      <alignment horizontal="center" vertical="center"/>
    </xf>
    <xf numFmtId="0" fontId="27" fillId="0" borderId="70" xfId="0" applyFont="1" applyBorder="1" applyAlignment="1">
      <alignment horizontal="center" vertical="center"/>
    </xf>
    <xf numFmtId="0" fontId="3" fillId="0" borderId="51" xfId="0" applyFont="1" applyFill="1" applyBorder="1" applyAlignment="1" applyProtection="1">
      <alignment horizontal="center" vertical="center" wrapText="1"/>
      <protection locked="0"/>
    </xf>
    <xf numFmtId="0" fontId="3" fillId="0" borderId="52"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0" xfId="0" applyFont="1" applyFill="1" applyBorder="1" applyAlignment="1" applyProtection="1">
      <alignment horizontal="center" vertical="center" wrapText="1"/>
      <protection locked="0"/>
    </xf>
    <xf numFmtId="0" fontId="3" fillId="2" borderId="84"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wrapText="1"/>
    </xf>
    <xf numFmtId="2" fontId="3" fillId="2" borderId="35" xfId="0" applyNumberFormat="1" applyFont="1" applyFill="1" applyBorder="1" applyAlignment="1" applyProtection="1">
      <alignment horizontal="center" vertical="center" wrapText="1"/>
      <protection locked="0"/>
    </xf>
    <xf numFmtId="2" fontId="3" fillId="2" borderId="36" xfId="0" applyNumberFormat="1" applyFont="1" applyFill="1" applyBorder="1" applyAlignment="1" applyProtection="1">
      <alignment horizontal="center" vertical="center" wrapText="1"/>
      <protection locked="0"/>
    </xf>
    <xf numFmtId="2" fontId="3" fillId="2" borderId="32" xfId="0" applyNumberFormat="1" applyFont="1" applyFill="1" applyBorder="1" applyAlignment="1" applyProtection="1">
      <alignment horizontal="center" vertical="center" wrapText="1"/>
      <protection locked="0"/>
    </xf>
    <xf numFmtId="2" fontId="3" fillId="2" borderId="33" xfId="0" applyNumberFormat="1" applyFont="1" applyFill="1" applyBorder="1" applyAlignment="1" applyProtection="1">
      <alignment horizontal="center" vertical="center" wrapText="1"/>
      <protection locked="0"/>
    </xf>
    <xf numFmtId="2" fontId="3" fillId="2" borderId="53" xfId="0" applyNumberFormat="1" applyFont="1" applyFill="1" applyBorder="1" applyAlignment="1" applyProtection="1">
      <alignment horizontal="center" vertical="center" wrapText="1"/>
      <protection locked="0"/>
    </xf>
    <xf numFmtId="2" fontId="3" fillId="2" borderId="51" xfId="0" applyNumberFormat="1" applyFont="1" applyFill="1" applyBorder="1" applyAlignment="1" applyProtection="1">
      <alignment horizontal="center" vertical="center" wrapText="1"/>
      <protection locked="0"/>
    </xf>
    <xf numFmtId="2" fontId="3" fillId="2" borderId="52" xfId="0" applyNumberFormat="1" applyFont="1" applyFill="1" applyBorder="1" applyAlignment="1" applyProtection="1">
      <alignment horizontal="center" vertical="center" wrapText="1"/>
      <protection locked="0"/>
    </xf>
    <xf numFmtId="2" fontId="3" fillId="0" borderId="53" xfId="0" applyNumberFormat="1" applyFont="1" applyFill="1" applyBorder="1" applyAlignment="1" applyProtection="1">
      <alignment horizontal="center" vertical="center" wrapText="1"/>
      <protection locked="0"/>
    </xf>
    <xf numFmtId="2" fontId="3" fillId="0" borderId="51" xfId="0" applyNumberFormat="1" applyFont="1" applyFill="1" applyBorder="1" applyAlignment="1" applyProtection="1">
      <alignment horizontal="center" vertical="center" wrapText="1"/>
      <protection locked="0"/>
    </xf>
    <xf numFmtId="2" fontId="3" fillId="0" borderId="52" xfId="0" applyNumberFormat="1" applyFont="1" applyFill="1" applyBorder="1" applyAlignment="1" applyProtection="1">
      <alignment horizontal="center" vertical="center" wrapText="1"/>
      <protection locked="0"/>
    </xf>
    <xf numFmtId="2" fontId="27" fillId="0" borderId="15" xfId="0" applyNumberFormat="1" applyFont="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166" fontId="9" fillId="0" borderId="18" xfId="2" applyNumberFormat="1" applyFont="1" applyBorder="1" applyAlignment="1">
      <alignment horizontal="center" vertical="center"/>
    </xf>
    <xf numFmtId="168" fontId="10" fillId="0" borderId="15" xfId="0" applyNumberFormat="1" applyFont="1" applyBorder="1" applyAlignment="1">
      <alignment horizontal="center" vertical="center"/>
    </xf>
    <xf numFmtId="168" fontId="10" fillId="0" borderId="18" xfId="2" applyNumberFormat="1" applyFont="1" applyBorder="1" applyAlignment="1">
      <alignment horizontal="center" vertical="center"/>
    </xf>
    <xf numFmtId="0" fontId="0" fillId="0" borderId="8" xfId="0" applyBorder="1" applyAlignment="1">
      <alignment horizontal="center" vertical="center"/>
    </xf>
    <xf numFmtId="0" fontId="3" fillId="5" borderId="0" xfId="0" applyFont="1" applyFill="1"/>
    <xf numFmtId="0" fontId="7" fillId="2" borderId="29" xfId="0" applyFont="1" applyFill="1" applyBorder="1" applyAlignment="1">
      <alignment vertical="center" wrapText="1"/>
    </xf>
    <xf numFmtId="0" fontId="25" fillId="4" borderId="43" xfId="0" applyFont="1" applyFill="1" applyBorder="1" applyAlignment="1">
      <alignment horizontal="center" vertical="center"/>
    </xf>
    <xf numFmtId="0" fontId="25" fillId="4" borderId="31" xfId="0" applyFont="1" applyFill="1" applyBorder="1" applyAlignment="1">
      <alignment horizontal="center" vertical="center"/>
    </xf>
    <xf numFmtId="0" fontId="28" fillId="0" borderId="86" xfId="0" applyFont="1" applyBorder="1" applyAlignment="1">
      <alignment horizontal="center" vertical="center"/>
    </xf>
    <xf numFmtId="0" fontId="24" fillId="4" borderId="16"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0" xfId="0" applyFont="1" applyAlignment="1">
      <alignment horizontal="left"/>
    </xf>
    <xf numFmtId="0" fontId="18" fillId="4" borderId="15" xfId="0" applyFont="1" applyFill="1" applyBorder="1" applyAlignment="1">
      <alignment horizontal="center" vertical="center"/>
    </xf>
    <xf numFmtId="0" fontId="28" fillId="0" borderId="8" xfId="0" applyFont="1" applyBorder="1" applyAlignment="1">
      <alignment horizontal="center" vertical="center" wrapText="1"/>
    </xf>
    <xf numFmtId="0" fontId="30" fillId="0" borderId="18" xfId="0" applyFont="1" applyBorder="1" applyAlignment="1" applyProtection="1">
      <alignment vertical="center"/>
      <protection locked="0"/>
    </xf>
    <xf numFmtId="0" fontId="3" fillId="0" borderId="0" xfId="0" applyFont="1" applyAlignment="1">
      <alignment horizontal="left"/>
    </xf>
    <xf numFmtId="0" fontId="25" fillId="4" borderId="15" xfId="0" applyFont="1" applyFill="1" applyBorder="1" applyAlignment="1">
      <alignment horizontal="center" vertical="center"/>
    </xf>
    <xf numFmtId="0" fontId="24" fillId="4" borderId="42" xfId="0" applyFont="1" applyFill="1" applyBorder="1" applyAlignment="1">
      <alignment horizontal="center" vertical="center" wrapText="1"/>
    </xf>
    <xf numFmtId="0" fontId="39" fillId="4" borderId="15" xfId="0" applyFont="1" applyFill="1" applyBorder="1" applyAlignment="1">
      <alignment horizontal="center" vertical="center" wrapText="1"/>
    </xf>
    <xf numFmtId="0" fontId="39" fillId="4" borderId="46" xfId="0" applyFont="1" applyFill="1" applyBorder="1" applyAlignment="1">
      <alignment horizontal="center" vertical="center" wrapText="1"/>
    </xf>
    <xf numFmtId="0" fontId="28" fillId="0" borderId="15" xfId="0" applyFont="1" applyBorder="1" applyAlignment="1">
      <alignment horizontal="center" vertical="center" wrapText="1"/>
    </xf>
    <xf numFmtId="0" fontId="29" fillId="0" borderId="88" xfId="0" applyFont="1" applyBorder="1" applyAlignment="1">
      <alignment horizontal="center" vertical="center"/>
    </xf>
    <xf numFmtId="0" fontId="26" fillId="0" borderId="88" xfId="0" applyFont="1" applyFill="1" applyBorder="1" applyAlignment="1">
      <alignment horizontal="center" vertical="center"/>
    </xf>
    <xf numFmtId="0" fontId="26" fillId="0" borderId="88" xfId="0" applyFont="1" applyBorder="1" applyAlignment="1">
      <alignment horizontal="center" vertical="center"/>
    </xf>
    <xf numFmtId="0" fontId="3" fillId="0" borderId="88"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8" fillId="0" borderId="90" xfId="0" applyFont="1" applyBorder="1" applyAlignment="1">
      <alignment horizontal="center" vertical="center"/>
    </xf>
    <xf numFmtId="0" fontId="38" fillId="0" borderId="88" xfId="0" applyFont="1" applyBorder="1" applyAlignment="1">
      <alignment horizontal="center" vertical="center"/>
    </xf>
    <xf numFmtId="167" fontId="38" fillId="0" borderId="91" xfId="0" applyNumberFormat="1" applyFont="1" applyBorder="1" applyAlignment="1">
      <alignment horizontal="center" vertical="center"/>
    </xf>
    <xf numFmtId="0" fontId="27" fillId="0" borderId="90" xfId="0" applyFont="1" applyBorder="1" applyAlignment="1">
      <alignment horizontal="center" vertical="center"/>
    </xf>
    <xf numFmtId="0" fontId="28" fillId="0" borderId="88" xfId="0" applyFont="1" applyBorder="1" applyAlignment="1">
      <alignment horizontal="center" vertical="center"/>
    </xf>
    <xf numFmtId="0" fontId="3" fillId="2" borderId="28" xfId="0" applyFont="1" applyFill="1" applyBorder="1" applyAlignment="1">
      <alignment vertical="center" wrapText="1"/>
    </xf>
    <xf numFmtId="0" fontId="27" fillId="0" borderId="92" xfId="0" applyFont="1" applyBorder="1" applyAlignment="1">
      <alignment horizontal="center" vertical="center"/>
    </xf>
    <xf numFmtId="0" fontId="28" fillId="0" borderId="93" xfId="0" applyFont="1" applyBorder="1" applyAlignment="1">
      <alignment horizontal="center" vertical="center"/>
    </xf>
    <xf numFmtId="0" fontId="29" fillId="0" borderId="92" xfId="0" applyFont="1" applyBorder="1" applyAlignment="1">
      <alignment horizontal="center" vertical="center"/>
    </xf>
    <xf numFmtId="0" fontId="26" fillId="0" borderId="93" xfId="0" applyFont="1" applyBorder="1" applyAlignment="1">
      <alignment horizontal="center" vertical="center"/>
    </xf>
    <xf numFmtId="0" fontId="26" fillId="0" borderId="93" xfId="0" applyFont="1" applyFill="1" applyBorder="1" applyAlignment="1">
      <alignment horizontal="center" vertical="center"/>
    </xf>
    <xf numFmtId="0" fontId="3" fillId="0" borderId="93" xfId="0" applyFont="1" applyFill="1" applyBorder="1" applyAlignment="1">
      <alignment horizontal="center" vertical="center" wrapText="1"/>
    </xf>
    <xf numFmtId="0" fontId="3" fillId="0" borderId="87" xfId="0" applyFont="1" applyFill="1" applyBorder="1" applyAlignment="1">
      <alignment horizontal="center" vertical="center" wrapText="1"/>
    </xf>
    <xf numFmtId="167" fontId="38" fillId="0" borderId="63" xfId="0" applyNumberFormat="1" applyFont="1" applyBorder="1" applyAlignment="1">
      <alignment horizontal="center" vertical="center"/>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29" fillId="0" borderId="97" xfId="0" applyFont="1" applyBorder="1" applyAlignment="1">
      <alignment horizontal="center" vertical="center"/>
    </xf>
    <xf numFmtId="0" fontId="33" fillId="0" borderId="98" xfId="0" applyFont="1" applyBorder="1" applyAlignment="1">
      <alignment horizontal="center" vertical="center"/>
    </xf>
    <xf numFmtId="0" fontId="26" fillId="0" borderId="98" xfId="0" applyFont="1" applyFill="1" applyBorder="1" applyAlignment="1">
      <alignment horizontal="center" vertical="center"/>
    </xf>
    <xf numFmtId="0" fontId="26" fillId="0" borderId="98" xfId="0" applyFont="1" applyBorder="1" applyAlignment="1">
      <alignment horizontal="center" vertical="center"/>
    </xf>
    <xf numFmtId="0" fontId="3" fillId="0" borderId="98" xfId="0" applyFont="1" applyFill="1" applyBorder="1" applyAlignment="1">
      <alignment horizontal="center" vertical="center" wrapText="1"/>
    </xf>
    <xf numFmtId="0" fontId="3" fillId="0" borderId="99" xfId="0" applyFont="1" applyFill="1" applyBorder="1" applyAlignment="1">
      <alignment horizontal="center" vertical="center" wrapText="1"/>
    </xf>
    <xf numFmtId="0" fontId="4" fillId="2" borderId="40" xfId="0" applyFont="1" applyFill="1" applyBorder="1" applyAlignment="1">
      <alignment vertical="center"/>
    </xf>
    <xf numFmtId="0" fontId="4" fillId="2" borderId="1" xfId="0" applyFont="1" applyFill="1" applyBorder="1" applyAlignment="1">
      <alignment vertical="center"/>
    </xf>
    <xf numFmtId="0" fontId="4" fillId="2" borderId="41" xfId="0" applyFont="1" applyFill="1" applyBorder="1" applyAlignment="1">
      <alignment vertical="center"/>
    </xf>
    <xf numFmtId="0" fontId="3" fillId="2" borderId="41" xfId="0" applyFont="1" applyFill="1" applyBorder="1" applyAlignment="1">
      <alignment vertical="center" wrapText="1"/>
    </xf>
    <xf numFmtId="0" fontId="30" fillId="0" borderId="1" xfId="0" applyFont="1" applyFill="1" applyBorder="1" applyAlignment="1">
      <alignment horizontal="right" vertical="center" wrapText="1"/>
    </xf>
    <xf numFmtId="0" fontId="38" fillId="0" borderId="92" xfId="0" applyFont="1" applyBorder="1" applyAlignment="1">
      <alignment horizontal="center" vertical="center"/>
    </xf>
    <xf numFmtId="0" fontId="38" fillId="0" borderId="93" xfId="0" applyFont="1" applyBorder="1" applyAlignment="1">
      <alignment horizontal="center" vertical="center"/>
    </xf>
    <xf numFmtId="167" fontId="38" fillId="0" borderId="101" xfId="0" applyNumberFormat="1" applyFont="1" applyBorder="1" applyAlignment="1">
      <alignment horizontal="center" vertical="center"/>
    </xf>
    <xf numFmtId="0" fontId="29" fillId="0" borderId="90" xfId="0" applyFont="1" applyBorder="1" applyAlignment="1">
      <alignment horizontal="center" vertical="center"/>
    </xf>
    <xf numFmtId="0" fontId="3" fillId="0" borderId="41" xfId="0" applyFont="1" applyFill="1" applyBorder="1" applyAlignment="1">
      <alignment vertical="center" wrapText="1"/>
    </xf>
    <xf numFmtId="0" fontId="0" fillId="0" borderId="42" xfId="0" applyBorder="1"/>
    <xf numFmtId="0" fontId="26" fillId="0" borderId="46" xfId="0" applyFont="1" applyBorder="1" applyAlignment="1">
      <alignment horizontal="left" vertical="center"/>
    </xf>
    <xf numFmtId="0" fontId="3" fillId="2" borderId="102" xfId="0" applyFont="1" applyFill="1" applyBorder="1" applyAlignment="1">
      <alignment vertical="center" wrapText="1"/>
    </xf>
    <xf numFmtId="0" fontId="30" fillId="0" borderId="100" xfId="0" applyFont="1" applyFill="1" applyBorder="1" applyAlignment="1">
      <alignment horizontal="right" vertical="center" wrapText="1"/>
    </xf>
    <xf numFmtId="0" fontId="3" fillId="0" borderId="103"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29" fillId="0" borderId="93" xfId="0" applyFont="1" applyBorder="1" applyAlignment="1">
      <alignment horizontal="center" vertical="center"/>
    </xf>
    <xf numFmtId="0" fontId="29" fillId="0" borderId="104" xfId="0" applyFont="1" applyBorder="1" applyAlignment="1">
      <alignment horizontal="center" vertical="center"/>
    </xf>
    <xf numFmtId="0" fontId="33" fillId="0" borderId="105" xfId="0" applyFont="1" applyBorder="1" applyAlignment="1">
      <alignment horizontal="center" vertical="center"/>
    </xf>
    <xf numFmtId="0" fontId="26" fillId="0" borderId="105" xfId="0" applyFont="1" applyFill="1" applyBorder="1" applyAlignment="1">
      <alignment horizontal="center" vertical="center"/>
    </xf>
    <xf numFmtId="0" fontId="26" fillId="0" borderId="105" xfId="0" applyFont="1" applyBorder="1" applyAlignment="1">
      <alignment horizontal="center" vertical="center"/>
    </xf>
    <xf numFmtId="0" fontId="3" fillId="0" borderId="105" xfId="0" applyFont="1" applyFill="1" applyBorder="1" applyAlignment="1">
      <alignment horizontal="center" vertical="center" wrapText="1"/>
    </xf>
    <xf numFmtId="0" fontId="3" fillId="0" borderId="106"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165" fontId="39" fillId="0" borderId="56" xfId="0" applyNumberFormat="1" applyFont="1" applyFill="1" applyBorder="1" applyAlignment="1">
      <alignment horizontal="center" vertical="center"/>
    </xf>
    <xf numFmtId="167" fontId="38" fillId="0" borderId="42" xfId="0" applyNumberFormat="1" applyFont="1" applyBorder="1" applyAlignment="1">
      <alignment horizontal="center" vertical="center"/>
    </xf>
    <xf numFmtId="0" fontId="28" fillId="2" borderId="1" xfId="0" applyFont="1" applyFill="1" applyBorder="1" applyAlignment="1">
      <alignment vertical="center" wrapText="1"/>
    </xf>
    <xf numFmtId="0" fontId="4" fillId="6" borderId="40" xfId="0" applyFont="1" applyFill="1" applyBorder="1" applyAlignment="1">
      <alignment vertical="center"/>
    </xf>
    <xf numFmtId="0" fontId="4" fillId="6" borderId="1" xfId="0" applyFont="1" applyFill="1" applyBorder="1" applyAlignment="1">
      <alignment vertical="center"/>
    </xf>
    <xf numFmtId="0" fontId="4" fillId="6" borderId="41" xfId="0" applyFont="1" applyFill="1" applyBorder="1" applyAlignment="1">
      <alignment vertical="center"/>
    </xf>
    <xf numFmtId="0" fontId="28" fillId="6" borderId="1" xfId="0" applyFont="1" applyFill="1" applyBorder="1" applyAlignment="1">
      <alignmen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41" xfId="0" applyFont="1" applyFill="1" applyBorder="1" applyAlignment="1">
      <alignment vertical="center" wrapText="1"/>
    </xf>
    <xf numFmtId="0" fontId="30" fillId="0" borderId="0" xfId="0" applyFont="1" applyAlignment="1">
      <alignment horizontal="left"/>
    </xf>
    <xf numFmtId="0" fontId="3" fillId="0" borderId="0" xfId="0" applyFont="1" applyAlignment="1">
      <alignment horizontal="left"/>
    </xf>
    <xf numFmtId="0" fontId="18" fillId="4" borderId="14" xfId="0" applyFont="1" applyFill="1" applyBorder="1" applyAlignment="1">
      <alignment horizontal="center" vertical="center"/>
    </xf>
    <xf numFmtId="0" fontId="40" fillId="4" borderId="42" xfId="0" applyFont="1" applyFill="1" applyBorder="1" applyAlignment="1">
      <alignment horizontal="right" vertical="center" wrapText="1"/>
    </xf>
    <xf numFmtId="0" fontId="3" fillId="0" borderId="0" xfId="0" applyFont="1" applyAlignment="1">
      <alignment horizontal="center"/>
    </xf>
    <xf numFmtId="0" fontId="30" fillId="0" borderId="0" xfId="0" applyFont="1" applyAlignment="1">
      <alignment horizontal="center"/>
    </xf>
    <xf numFmtId="164" fontId="46" fillId="0" borderId="25" xfId="0" applyNumberFormat="1" applyFont="1" applyFill="1" applyBorder="1" applyAlignment="1">
      <alignment horizontal="center" vertical="center"/>
    </xf>
    <xf numFmtId="0" fontId="3" fillId="0" borderId="107" xfId="0" applyFont="1" applyBorder="1" applyAlignment="1">
      <alignment horizontal="right"/>
    </xf>
    <xf numFmtId="0" fontId="4" fillId="0" borderId="100" xfId="0" applyFont="1" applyFill="1" applyBorder="1" applyAlignment="1">
      <alignment horizontal="center" vertical="center"/>
    </xf>
    <xf numFmtId="165" fontId="39" fillId="0" borderId="62" xfId="0" applyNumberFormat="1" applyFont="1" applyFill="1" applyBorder="1" applyAlignment="1">
      <alignment horizontal="center" vertical="center"/>
    </xf>
    <xf numFmtId="0" fontId="3" fillId="0" borderId="57" xfId="0" applyFont="1" applyBorder="1" applyAlignment="1">
      <alignment horizontal="center" vertical="center"/>
    </xf>
    <xf numFmtId="0" fontId="3" fillId="0" borderId="63" xfId="0" applyFont="1" applyBorder="1" applyAlignment="1">
      <alignment horizontal="center" vertical="center"/>
    </xf>
    <xf numFmtId="0" fontId="44" fillId="4" borderId="15" xfId="0" applyFont="1" applyFill="1" applyBorder="1" applyAlignment="1">
      <alignment vertical="center" wrapText="1"/>
    </xf>
    <xf numFmtId="0" fontId="4" fillId="0" borderId="16" xfId="0" applyFont="1" applyFill="1" applyBorder="1" applyAlignment="1">
      <alignment horizontal="center" vertical="center"/>
    </xf>
    <xf numFmtId="0" fontId="3" fillId="0" borderId="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54" xfId="0" applyFont="1" applyFill="1" applyBorder="1" applyAlignment="1" applyProtection="1">
      <alignment horizontal="center" vertical="center" wrapText="1"/>
      <protection locked="0"/>
    </xf>
    <xf numFmtId="0" fontId="6" fillId="8" borderId="24" xfId="0" applyFont="1" applyFill="1" applyBorder="1" applyAlignment="1">
      <alignment horizontal="center" vertical="center"/>
    </xf>
    <xf numFmtId="0" fontId="5" fillId="8" borderId="0" xfId="0" applyFont="1" applyFill="1" applyBorder="1" applyAlignment="1">
      <alignment horizontal="center" vertical="center"/>
    </xf>
    <xf numFmtId="0" fontId="6" fillId="9" borderId="24" xfId="0" applyFont="1" applyFill="1" applyBorder="1" applyAlignment="1">
      <alignment horizontal="center" vertical="center"/>
    </xf>
    <xf numFmtId="0" fontId="5" fillId="9" borderId="0" xfId="0" applyFont="1" applyFill="1" applyBorder="1" applyAlignment="1">
      <alignment horizontal="center" vertical="center"/>
    </xf>
    <xf numFmtId="0" fontId="30" fillId="0" borderId="18" xfId="0" applyFont="1" applyFill="1" applyBorder="1" applyAlignment="1" applyProtection="1">
      <alignment vertical="center" wrapText="1"/>
      <protection locked="0"/>
    </xf>
    <xf numFmtId="164" fontId="41" fillId="0" borderId="57" xfId="0" applyNumberFormat="1" applyFont="1" applyBorder="1" applyAlignment="1">
      <alignment horizontal="center" vertical="center"/>
    </xf>
    <xf numFmtId="164" fontId="41" fillId="0" borderId="60" xfId="0" applyNumberFormat="1" applyFont="1" applyBorder="1" applyAlignment="1">
      <alignment horizontal="center" vertical="center"/>
    </xf>
    <xf numFmtId="164" fontId="41" fillId="0" borderId="63" xfId="0" applyNumberFormat="1" applyFont="1" applyBorder="1" applyAlignment="1">
      <alignment horizontal="center" vertical="center"/>
    </xf>
    <xf numFmtId="164" fontId="41" fillId="0" borderId="87" xfId="0" applyNumberFormat="1" applyFont="1" applyBorder="1" applyAlignment="1">
      <alignment horizontal="center" vertical="center"/>
    </xf>
    <xf numFmtId="164" fontId="36" fillId="0" borderId="8" xfId="0" applyNumberFormat="1" applyFont="1" applyFill="1" applyBorder="1" applyAlignment="1">
      <alignment horizontal="center" vertical="center"/>
    </xf>
    <xf numFmtId="164" fontId="36" fillId="0" borderId="18" xfId="0" applyNumberFormat="1" applyFont="1" applyFill="1" applyBorder="1" applyAlignment="1">
      <alignment horizontal="center" vertical="center"/>
    </xf>
    <xf numFmtId="164" fontId="37" fillId="4" borderId="46" xfId="0" applyNumberFormat="1" applyFont="1" applyFill="1" applyBorder="1" applyAlignment="1">
      <alignment horizontal="center" vertical="center"/>
    </xf>
    <xf numFmtId="164" fontId="41" fillId="0" borderId="72" xfId="0" applyNumberFormat="1" applyFont="1" applyBorder="1" applyAlignment="1">
      <alignment horizontal="center" vertical="center"/>
    </xf>
    <xf numFmtId="0" fontId="47" fillId="4" borderId="42" xfId="0" applyFont="1" applyFill="1" applyBorder="1" applyAlignment="1">
      <alignment vertical="center" wrapText="1"/>
    </xf>
    <xf numFmtId="0" fontId="47" fillId="4" borderId="15" xfId="0" applyFont="1" applyFill="1" applyBorder="1" applyAlignment="1">
      <alignment vertical="center" wrapText="1"/>
    </xf>
    <xf numFmtId="164" fontId="47" fillId="4" borderId="46" xfId="0" applyNumberFormat="1" applyFont="1" applyFill="1" applyBorder="1" applyAlignment="1">
      <alignment vertical="center" wrapText="1"/>
    </xf>
    <xf numFmtId="164" fontId="41" fillId="0" borderId="89" xfId="0" applyNumberFormat="1" applyFont="1" applyBorder="1" applyAlignment="1">
      <alignment horizontal="center" vertical="center"/>
    </xf>
    <xf numFmtId="164" fontId="35" fillId="0" borderId="0" xfId="0" applyNumberFormat="1" applyFont="1"/>
    <xf numFmtId="0" fontId="38" fillId="0" borderId="0" xfId="0" applyFont="1" applyAlignment="1">
      <alignment vertical="center" wrapText="1"/>
    </xf>
    <xf numFmtId="0" fontId="49" fillId="7" borderId="0" xfId="0" applyFont="1" applyFill="1" applyAlignment="1">
      <alignment wrapText="1"/>
    </xf>
    <xf numFmtId="0" fontId="49" fillId="11" borderId="0" xfId="0" applyFont="1" applyFill="1" applyAlignment="1">
      <alignment wrapText="1"/>
    </xf>
    <xf numFmtId="0" fontId="49" fillId="4" borderId="0" xfId="0" applyFont="1" applyFill="1" applyAlignment="1">
      <alignment wrapText="1"/>
    </xf>
    <xf numFmtId="0" fontId="38" fillId="8" borderId="0" xfId="0" applyFont="1" applyFill="1" applyAlignment="1">
      <alignment wrapText="1"/>
    </xf>
    <xf numFmtId="0" fontId="38" fillId="10" borderId="0" xfId="0" applyFont="1" applyFill="1" applyAlignment="1">
      <alignment wrapText="1"/>
    </xf>
    <xf numFmtId="164" fontId="46" fillId="0" borderId="48" xfId="0" applyNumberFormat="1" applyFont="1" applyFill="1" applyBorder="1" applyAlignment="1">
      <alignment horizontal="center" vertical="center"/>
    </xf>
    <xf numFmtId="0" fontId="50" fillId="7" borderId="1" xfId="0" applyFont="1" applyFill="1" applyBorder="1" applyAlignment="1" applyProtection="1">
      <alignment horizontal="center" vertical="center"/>
      <protection locked="0"/>
    </xf>
    <xf numFmtId="0" fontId="45" fillId="7" borderId="1" xfId="0" applyFont="1" applyFill="1" applyBorder="1" applyAlignment="1" applyProtection="1">
      <alignment horizontal="center" vertical="center"/>
    </xf>
    <xf numFmtId="0" fontId="38" fillId="0" borderId="25" xfId="0" applyFont="1" applyBorder="1" applyAlignment="1">
      <alignment horizontal="center" vertical="center"/>
    </xf>
    <xf numFmtId="0" fontId="30" fillId="0" borderId="18" xfId="0" applyFont="1" applyBorder="1" applyAlignment="1" applyProtection="1">
      <alignment horizontal="center" vertical="center" wrapText="1"/>
      <protection locked="0"/>
    </xf>
    <xf numFmtId="0" fontId="26" fillId="0" borderId="15" xfId="0" applyFont="1" applyBorder="1" applyAlignment="1">
      <alignment horizontal="center"/>
    </xf>
    <xf numFmtId="0" fontId="26" fillId="0" borderId="46" xfId="0" applyFont="1" applyBorder="1" applyAlignment="1">
      <alignment horizontal="center"/>
    </xf>
    <xf numFmtId="0" fontId="28" fillId="0" borderId="42" xfId="0" applyFont="1" applyBorder="1" applyAlignment="1">
      <alignment horizontal="center" vertical="center" wrapText="1"/>
    </xf>
    <xf numFmtId="0" fontId="28" fillId="0" borderId="46" xfId="0" applyFont="1" applyBorder="1" applyAlignment="1">
      <alignment horizontal="center" vertical="center" wrapText="1"/>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166" fontId="18" fillId="4" borderId="14" xfId="2" applyNumberFormat="1" applyFont="1" applyFill="1" applyBorder="1" applyAlignment="1">
      <alignment horizontal="center" vertical="center"/>
    </xf>
    <xf numFmtId="166" fontId="18" fillId="4" borderId="16" xfId="2" applyNumberFormat="1" applyFont="1" applyFill="1" applyBorder="1" applyAlignment="1">
      <alignment horizontal="center" vertical="center"/>
    </xf>
    <xf numFmtId="0" fontId="4" fillId="2" borderId="40"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1"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2" borderId="4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1" xfId="0" applyFont="1" applyFill="1" applyBorder="1" applyAlignment="1">
      <alignment horizontal="center" vertical="center"/>
    </xf>
    <xf numFmtId="0" fontId="43" fillId="0" borderId="15" xfId="0" applyFont="1" applyFill="1" applyBorder="1" applyAlignment="1" applyProtection="1">
      <alignment horizontal="left" vertical="center" wrapText="1"/>
      <protection locked="0"/>
    </xf>
    <xf numFmtId="0" fontId="43" fillId="0" borderId="46" xfId="0" applyFont="1" applyFill="1" applyBorder="1" applyAlignment="1" applyProtection="1">
      <alignment horizontal="left" vertical="center" wrapText="1"/>
      <protection locked="0"/>
    </xf>
    <xf numFmtId="0" fontId="27" fillId="0" borderId="18" xfId="0" applyFont="1" applyBorder="1" applyAlignment="1">
      <alignment horizontal="center"/>
    </xf>
    <xf numFmtId="0" fontId="28" fillId="0" borderId="4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2" xfId="0" applyFont="1" applyBorder="1" applyAlignment="1">
      <alignment horizontal="center" vertical="center" wrapText="1"/>
    </xf>
    <xf numFmtId="0" fontId="27" fillId="5" borderId="19" xfId="0" applyFont="1" applyFill="1" applyBorder="1" applyAlignment="1">
      <alignment horizontal="center" wrapText="1"/>
    </xf>
    <xf numFmtId="0" fontId="27" fillId="5" borderId="18" xfId="0" applyFont="1" applyFill="1" applyBorder="1" applyAlignment="1">
      <alignment horizontal="center" wrapText="1"/>
    </xf>
    <xf numFmtId="0" fontId="30" fillId="0" borderId="15" xfId="0" applyFont="1" applyBorder="1" applyAlignment="1" applyProtection="1">
      <alignment horizontal="center" vertical="center" wrapText="1"/>
    </xf>
    <xf numFmtId="0" fontId="3" fillId="0" borderId="0" xfId="0" applyFont="1" applyAlignment="1">
      <alignment horizontal="left"/>
    </xf>
    <xf numFmtId="0" fontId="37" fillId="4" borderId="14" xfId="0" applyFont="1" applyFill="1" applyBorder="1" applyAlignment="1">
      <alignment horizontal="right" vertical="center" wrapText="1"/>
    </xf>
    <xf numFmtId="0" fontId="37" fillId="4" borderId="46"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3" fillId="0" borderId="0" xfId="0" applyFont="1" applyAlignment="1">
      <alignment horizontal="left" vertical="center"/>
    </xf>
    <xf numFmtId="0" fontId="20" fillId="0" borderId="0" xfId="0" applyFont="1" applyAlignment="1">
      <alignment horizontal="left" vertical="center" wrapText="1"/>
    </xf>
    <xf numFmtId="0" fontId="4" fillId="6" borderId="1" xfId="0" applyFont="1" applyFill="1" applyBorder="1" applyAlignment="1">
      <alignment horizontal="center" vertical="center" wrapText="1"/>
    </xf>
    <xf numFmtId="0" fontId="18" fillId="4" borderId="14" xfId="0" applyFont="1" applyFill="1" applyBorder="1" applyAlignment="1">
      <alignment horizontal="right" vertical="center"/>
    </xf>
    <xf numFmtId="0" fontId="18" fillId="4" borderId="15" xfId="0" applyFont="1" applyFill="1" applyBorder="1" applyAlignment="1">
      <alignment horizontal="right" vertical="center"/>
    </xf>
    <xf numFmtId="0" fontId="23" fillId="4" borderId="15" xfId="0" applyFont="1" applyFill="1" applyBorder="1" applyAlignment="1">
      <alignment horizontal="right" vertical="center" wrapText="1"/>
    </xf>
    <xf numFmtId="0" fontId="23" fillId="4" borderId="46" xfId="0" applyFont="1" applyFill="1" applyBorder="1" applyAlignment="1">
      <alignment horizontal="right" vertical="center" wrapText="1"/>
    </xf>
    <xf numFmtId="0" fontId="3" fillId="0" borderId="0" xfId="0" applyFont="1" applyAlignment="1">
      <alignment horizontal="left" vertical="center" wrapText="1"/>
    </xf>
    <xf numFmtId="0" fontId="4" fillId="0" borderId="40" xfId="0" applyFont="1" applyFill="1" applyBorder="1" applyAlignment="1">
      <alignment horizontal="center" vertical="center"/>
    </xf>
    <xf numFmtId="0" fontId="48" fillId="6" borderId="40"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41" xfId="0" applyFill="1" applyBorder="1" applyAlignment="1">
      <alignment horizontal="center" vertical="center"/>
    </xf>
    <xf numFmtId="0" fontId="18" fillId="4" borderId="23" xfId="0" applyFont="1" applyFill="1" applyBorder="1" applyAlignment="1">
      <alignment horizontal="center" vertical="center" textRotation="90"/>
    </xf>
    <xf numFmtId="0" fontId="18" fillId="4" borderId="21" xfId="0" applyFont="1" applyFill="1" applyBorder="1" applyAlignment="1">
      <alignment horizontal="center" vertical="center" textRotation="90"/>
    </xf>
    <xf numFmtId="0" fontId="18" fillId="4" borderId="19" xfId="0" applyFont="1" applyFill="1" applyBorder="1" applyAlignment="1">
      <alignment horizontal="center" vertical="center" textRotation="90"/>
    </xf>
    <xf numFmtId="0" fontId="5" fillId="0" borderId="0" xfId="0" applyFont="1" applyAlignment="1">
      <alignment horizontal="left" vertical="center" wrapText="1"/>
    </xf>
    <xf numFmtId="0" fontId="3" fillId="0" borderId="23"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0" fillId="0" borderId="0" xfId="0" applyFont="1" applyBorder="1" applyAlignment="1" applyProtection="1">
      <alignment horizontal="left" vertical="center" wrapText="1"/>
    </xf>
    <xf numFmtId="0" fontId="48"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xf>
  </cellXfs>
  <cellStyles count="5">
    <cellStyle name="Prozent" xfId="2" builtinId="5"/>
    <cellStyle name="Prozent 2" xfId="4"/>
    <cellStyle name="Standard" xfId="0" builtinId="0"/>
    <cellStyle name="Standard 2" xfId="3"/>
    <cellStyle name="Standard 3" xfId="1"/>
  </cellStyles>
  <dxfs count="123">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8" tint="0.59996337778862885"/>
        </patternFill>
      </fill>
    </dxf>
    <dxf>
      <fill>
        <patternFill>
          <bgColor theme="6" tint="0.5999633777886288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CC"/>
        </patternFill>
      </fill>
    </dxf>
    <dxf>
      <font>
        <b/>
        <i val="0"/>
        <color rgb="FFFF0000"/>
      </font>
    </dxf>
    <dxf>
      <font>
        <b/>
        <i val="0"/>
      </font>
    </dxf>
    <dxf>
      <font>
        <b/>
        <i val="0"/>
      </font>
    </dxf>
    <dxf>
      <fill>
        <patternFill>
          <bgColor theme="5" tint="0.79998168889431442"/>
        </patternFill>
      </fill>
    </dxf>
    <dxf>
      <fill>
        <patternFill>
          <bgColor rgb="FFFFFFCC"/>
        </patternFill>
      </fill>
    </dxf>
    <dxf>
      <font>
        <b/>
        <i val="0"/>
        <color rgb="FFFF0000"/>
      </font>
    </dxf>
    <dxf>
      <font>
        <b/>
        <i val="0"/>
      </font>
    </dxf>
    <dxf>
      <font>
        <b/>
        <i val="0"/>
      </font>
    </dxf>
    <dxf>
      <fill>
        <patternFill>
          <bgColor theme="5" tint="0.79998168889431442"/>
        </patternFill>
      </fill>
    </dxf>
    <dxf>
      <fill>
        <patternFill>
          <bgColor rgb="FFFFFFCC"/>
        </patternFill>
      </fill>
    </dxf>
    <dxf>
      <font>
        <b/>
        <i val="0"/>
        <color rgb="FFFF0000"/>
      </font>
    </dxf>
    <dxf>
      <font>
        <b/>
        <i val="0"/>
      </font>
    </dxf>
    <dxf>
      <font>
        <b/>
        <i val="0"/>
      </font>
    </dxf>
    <dxf>
      <fill>
        <patternFill>
          <bgColor theme="5" tint="0.79998168889431442"/>
        </patternFill>
      </fill>
    </dxf>
    <dxf>
      <fill>
        <patternFill>
          <bgColor rgb="FFFFFFCC"/>
        </patternFill>
      </fill>
    </dxf>
    <dxf>
      <font>
        <b/>
        <i val="0"/>
        <color rgb="FFFF0000"/>
      </font>
    </dxf>
    <dxf>
      <font>
        <b/>
        <i val="0"/>
      </font>
    </dxf>
    <dxf>
      <font>
        <b/>
        <i val="0"/>
      </font>
    </dxf>
    <dxf>
      <fill>
        <patternFill>
          <bgColor theme="5"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FFCC"/>
        </patternFill>
      </fill>
    </dxf>
    <dxf>
      <font>
        <b/>
        <i val="0"/>
        <color rgb="FFFF0000"/>
      </font>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CC"/>
        </patternFill>
      </fill>
    </dxf>
    <dxf>
      <font>
        <b/>
        <i val="0"/>
        <color rgb="FFFF0000"/>
      </font>
    </dxf>
    <dxf>
      <fill>
        <patternFill>
          <bgColor theme="8" tint="0.59996337778862885"/>
        </patternFill>
      </fill>
    </dxf>
    <dxf>
      <fill>
        <patternFill>
          <bgColor theme="6" tint="0.59996337778862885"/>
        </patternFill>
      </fill>
    </dxf>
    <dxf>
      <fill>
        <patternFill>
          <bgColor rgb="FFFFFFCC"/>
        </patternFill>
      </fill>
    </dxf>
    <dxf>
      <font>
        <b/>
        <i val="0"/>
        <color rgb="FFFF0000"/>
      </font>
    </dxf>
    <dxf>
      <fill>
        <patternFill>
          <bgColor rgb="FFC00000"/>
        </patternFill>
      </fill>
    </dxf>
    <dxf>
      <fill>
        <patternFill>
          <bgColor theme="6"/>
        </patternFill>
      </fill>
    </dxf>
    <dxf>
      <font>
        <b/>
        <i val="0"/>
      </font>
    </dxf>
    <dxf>
      <font>
        <b/>
        <i val="0"/>
      </font>
    </dxf>
    <dxf>
      <fill>
        <patternFill>
          <bgColor theme="5" tint="0.79998168889431442"/>
        </patternFill>
      </fill>
    </dxf>
  </dxfs>
  <tableStyles count="0" defaultTableStyle="TableStyleMedium2" defaultPivotStyle="PivotStyleMedium9"/>
  <colors>
    <mruColors>
      <color rgb="FFFFFFCC"/>
      <color rgb="FF000000"/>
      <color rgb="FFE8ECEB"/>
      <color rgb="FFD9D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800" b="1" i="0" u="none" strike="noStrike" kern="1200" cap="all" spc="50" baseline="0">
                <a:solidFill>
                  <a:schemeClr val="bg1"/>
                </a:solidFill>
                <a:latin typeface="+mn-lt"/>
                <a:ea typeface="+mn-ea"/>
                <a:cs typeface="+mn-cs"/>
              </a:defRPr>
            </a:pPr>
            <a:r>
              <a:rPr lang="en-US" sz="1400">
                <a:solidFill>
                  <a:schemeClr val="bg1"/>
                </a:solidFill>
              </a:rPr>
              <a:t>Qualitäts- &amp; Einstufungskriterien - 5 Sterne Häuser Südtirol</a:t>
            </a:r>
          </a:p>
          <a:p>
            <a:pPr algn="l">
              <a:defRPr>
                <a:solidFill>
                  <a:schemeClr val="bg1"/>
                </a:solidFill>
              </a:defRPr>
            </a:pPr>
            <a:r>
              <a:rPr lang="en-US" sz="1200">
                <a:solidFill>
                  <a:schemeClr val="bg1"/>
                </a:solidFill>
              </a:rPr>
              <a:t>Einzelergebnis</a:t>
            </a:r>
          </a:p>
        </c:rich>
      </c:tx>
      <c:layout>
        <c:manualLayout>
          <c:xMode val="edge"/>
          <c:yMode val="edge"/>
          <c:x val="1.5886082880285993E-2"/>
          <c:y val="3.1272210376687988E-2"/>
        </c:manualLayout>
      </c:layout>
      <c:overlay val="0"/>
      <c:spPr>
        <a:noFill/>
        <a:ln>
          <a:noFill/>
        </a:ln>
        <a:effectLst/>
      </c:spPr>
      <c:txPr>
        <a:bodyPr rot="0" spcFirstLastPara="1" vertOverflow="ellipsis" vert="horz" wrap="square" anchor="ctr" anchorCtr="1"/>
        <a:lstStyle/>
        <a:p>
          <a:pPr algn="l">
            <a:defRPr sz="1800" b="1" i="0" u="none" strike="noStrike" kern="1200" cap="all" spc="50" baseline="0">
              <a:solidFill>
                <a:schemeClr val="bg1"/>
              </a:solidFill>
              <a:latin typeface="+mn-lt"/>
              <a:ea typeface="+mn-ea"/>
              <a:cs typeface="+mn-cs"/>
            </a:defRPr>
          </a:pPr>
          <a:endParaRPr lang="de-DE"/>
        </a:p>
      </c:txPr>
    </c:title>
    <c:autoTitleDeleted val="0"/>
    <c:plotArea>
      <c:layout>
        <c:manualLayout>
          <c:layoutTarget val="inner"/>
          <c:xMode val="edge"/>
          <c:yMode val="edge"/>
          <c:x val="0.20291382225795945"/>
          <c:y val="0.22512670283776495"/>
          <c:w val="0.75895521808091615"/>
          <c:h val="0.76011864188618217"/>
        </c:manualLayout>
      </c:layout>
      <c:barChart>
        <c:barDir val="bar"/>
        <c:grouping val="clustered"/>
        <c:varyColors val="0"/>
        <c:ser>
          <c:idx val="0"/>
          <c:order val="0"/>
          <c:tx>
            <c:v>Prozente</c:v>
          </c:tx>
          <c:spPr>
            <a:gradFill flip="none" rotWithShape="1">
              <a:gsLst>
                <a:gs pos="0">
                  <a:schemeClr val="bg1">
                    <a:lumMod val="75000"/>
                  </a:schemeClr>
                </a:gs>
                <a:gs pos="62000">
                  <a:schemeClr val="bg1">
                    <a:lumMod val="65000"/>
                  </a:schemeClr>
                </a:gs>
                <a:gs pos="87000">
                  <a:schemeClr val="bg1">
                    <a:lumMod val="50000"/>
                  </a:schemeClr>
                </a:gs>
                <a:gs pos="100000">
                  <a:schemeClr val="tx1"/>
                </a:gs>
              </a:gsLst>
              <a:lin ang="0" scaled="0"/>
              <a:tileRect/>
            </a:gradFill>
            <a:ln>
              <a:solidFill>
                <a:schemeClr val="bg1"/>
              </a:solidFill>
            </a:ln>
            <a:effectLst/>
          </c:spPr>
          <c:invertIfNegative val="0"/>
          <c:cat>
            <c:strRef>
              <c:f>(Zusammenfassung!$C$6,Zusammenfassung!$C$8,Zusammenfassung!$C$10,Zusammenfassung!$C$12,Zusammenfassung!$C$14,Zusammenfassung!$C$16,Zusammenfassung!$C$18,Zusammenfassung!$C$20)</c:f>
              <c:strCache>
                <c:ptCount val="8"/>
                <c:pt idx="0">
                  <c:v>ANFRAGE &amp; BUCHUNG</c:v>
                </c:pt>
                <c:pt idx="1">
                  <c:v>ANKUNFT</c:v>
                </c:pt>
                <c:pt idx="2">
                  <c:v>REZEPTION - FRONT OFFICE</c:v>
                </c:pt>
                <c:pt idx="3">
                  <c:v>ZIMMER &amp; BAD</c:v>
                </c:pt>
                <c:pt idx="4">
                  <c:v>HOUSEKEEPING</c:v>
                </c:pt>
                <c:pt idx="5">
                  <c:v>FOOD &amp; BEVERAGE</c:v>
                </c:pt>
                <c:pt idx="6">
                  <c:v>VITAL BEREICH</c:v>
                </c:pt>
                <c:pt idx="7">
                  <c:v>HOTEL ALLGEMEIN</c:v>
                </c:pt>
              </c:strCache>
            </c:strRef>
          </c:cat>
          <c:val>
            <c:numRef>
              <c:f>(Zusammenfassung!$E$7,Zusammenfassung!$E$9,Zusammenfassung!$E$11,Zusammenfassung!$E$13,Zusammenfassung!$E$15,Zusammenfassung!$E$17,Zusammenfassung!$E$19,Zusammenfassung!$E$21)</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0EAB-4F6C-9C2F-DD3C03B3274B}"/>
            </c:ext>
          </c:extLst>
        </c:ser>
        <c:dLbls>
          <c:showLegendKey val="0"/>
          <c:showVal val="0"/>
          <c:showCatName val="0"/>
          <c:showSerName val="0"/>
          <c:showPercent val="0"/>
          <c:showBubbleSize val="0"/>
        </c:dLbls>
        <c:gapWidth val="326"/>
        <c:overlap val="-58"/>
        <c:axId val="646191408"/>
        <c:axId val="646189112"/>
      </c:barChart>
      <c:catAx>
        <c:axId val="646191408"/>
        <c:scaling>
          <c:orientation val="maxMin"/>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de-DE"/>
          </a:p>
        </c:txPr>
        <c:crossAx val="646189112"/>
        <c:crosses val="autoZero"/>
        <c:auto val="1"/>
        <c:lblAlgn val="ctr"/>
        <c:lblOffset val="100"/>
        <c:noMultiLvlLbl val="0"/>
      </c:catAx>
      <c:valAx>
        <c:axId val="646189112"/>
        <c:scaling>
          <c:orientation val="minMax"/>
          <c:max val="1"/>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de-DE"/>
          </a:p>
        </c:txPr>
        <c:crossAx val="646191408"/>
        <c:crosses val="autoZero"/>
        <c:crossBetween val="between"/>
      </c:valAx>
      <c:spPr>
        <a:gradFill>
          <a:gsLst>
            <a:gs pos="0">
              <a:srgbClr val="FF0000"/>
            </a:gs>
            <a:gs pos="47000">
              <a:schemeClr val="accent6">
                <a:lumMod val="20000"/>
                <a:lumOff val="80000"/>
              </a:schemeClr>
            </a:gs>
            <a:gs pos="74000">
              <a:schemeClr val="accent3">
                <a:lumMod val="20000"/>
                <a:lumOff val="80000"/>
              </a:schemeClr>
            </a:gs>
            <a:gs pos="100000">
              <a:srgbClr val="92D050"/>
            </a:gs>
          </a:gsLst>
          <a:lin ang="0" scaled="0"/>
        </a:gradFill>
        <a:ln>
          <a:noFill/>
        </a:ln>
        <a:effectLst/>
      </c:spPr>
    </c:plotArea>
    <c:plotVisOnly val="1"/>
    <c:dispBlanksAs val="gap"/>
    <c:showDLblsOverMax val="0"/>
  </c:chart>
  <c:spPr>
    <a:solidFill>
      <a:schemeClr val="bg1">
        <a:lumMod val="50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26</xdr:row>
      <xdr:rowOff>57149</xdr:rowOff>
    </xdr:from>
    <xdr:to>
      <xdr:col>8</xdr:col>
      <xdr:colOff>876300</xdr:colOff>
      <xdr:row>54</xdr:row>
      <xdr:rowOff>28574</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H329"/>
  <sheetViews>
    <sheetView showGridLines="0" tabSelected="1" zoomScaleNormal="100" zoomScaleSheetLayoutView="80" workbookViewId="0">
      <pane ySplit="2" topLeftCell="A3" activePane="bottomLeft" state="frozen"/>
      <selection pane="bottomLeft" activeCell="F8" sqref="F8"/>
    </sheetView>
  </sheetViews>
  <sheetFormatPr baseColWidth="10" defaultRowHeight="15"/>
  <cols>
    <col min="1" max="1" width="3" customWidth="1"/>
    <col min="2" max="2" width="4.85546875" style="2" customWidth="1"/>
    <col min="3" max="3" width="12.140625" style="2" customWidth="1"/>
    <col min="4" max="4" width="70.85546875" style="2" customWidth="1"/>
    <col min="5" max="5" width="4.7109375" style="2" customWidth="1"/>
    <col min="6" max="6" width="5.140625" style="2" customWidth="1"/>
    <col min="7" max="11" width="4.7109375" style="2" customWidth="1"/>
    <col min="12" max="12" width="1.28515625" customWidth="1"/>
    <col min="13" max="13" width="4.42578125" style="90" customWidth="1"/>
    <col min="14" max="14" width="5.7109375" style="90" customWidth="1"/>
    <col min="15" max="15" width="6.85546875" style="90" customWidth="1"/>
    <col min="16" max="16" width="6.42578125" style="81" customWidth="1"/>
    <col min="17" max="17" width="5.5703125" style="90" customWidth="1"/>
    <col min="18" max="18" width="5.28515625" style="90" customWidth="1"/>
    <col min="19" max="19" width="1.28515625" style="82" customWidth="1"/>
    <col min="20" max="20" width="9.140625" style="84" hidden="1" customWidth="1"/>
    <col min="21" max="21" width="11.28515625" style="84" hidden="1" customWidth="1"/>
    <col min="22" max="22" width="2.28515625" style="82" hidden="1" customWidth="1"/>
    <col min="23" max="23" width="11" style="81" hidden="1" customWidth="1"/>
    <col min="24" max="24" width="2.140625" style="81" hidden="1" customWidth="1"/>
    <col min="25" max="30" width="2.85546875" style="81" hidden="1" customWidth="1"/>
    <col min="31" max="31" width="5.28515625" hidden="1" customWidth="1"/>
    <col min="32" max="32" width="6.140625" style="107" hidden="1" customWidth="1"/>
    <col min="33" max="34" width="11.42578125" style="4"/>
  </cols>
  <sheetData>
    <row r="1" spans="1:34" ht="71.25" customHeight="1">
      <c r="B1" s="452" t="s">
        <v>233</v>
      </c>
      <c r="C1" s="452"/>
      <c r="D1" s="452"/>
      <c r="E1" s="38"/>
      <c r="F1" s="38"/>
      <c r="G1" s="72" t="str">
        <f>HLOOKUP(G2,Punkte!$B$4:$F$13,6,FALSE)</f>
        <v>excellent/ ausgezeichnet</v>
      </c>
      <c r="H1" s="72" t="str">
        <f>HLOOKUP(H2,Punkte!$B$4:$F$13,6,FALSE)</f>
        <v>vorbildlich</v>
      </c>
      <c r="I1" s="72" t="str">
        <f>HLOOKUP(I2,Punkte!$B$4:$F$13,6,FALSE)</f>
        <v>grundlegend erfüllt/gut</v>
      </c>
      <c r="J1" s="72" t="str">
        <f>HLOOKUP(J2,Punkte!$B$4:$F$13,6,FALSE)</f>
        <v>ungenügend</v>
      </c>
      <c r="K1" s="72" t="str">
        <f>HLOOKUP(K2,Punkte!$B$4:$F$13,6,FALSE)</f>
        <v>nicht erfüllt</v>
      </c>
      <c r="M1" s="439" t="s">
        <v>182</v>
      </c>
      <c r="N1" s="439"/>
      <c r="O1" s="439"/>
      <c r="P1" s="439"/>
      <c r="Q1" s="439"/>
      <c r="R1" s="439"/>
      <c r="T1" s="443" t="s">
        <v>208</v>
      </c>
      <c r="U1" s="444"/>
      <c r="V1" s="444"/>
      <c r="W1" s="444"/>
      <c r="X1" s="444"/>
      <c r="Y1" s="444"/>
      <c r="Z1" s="444"/>
      <c r="AA1" s="444"/>
      <c r="AB1" s="444"/>
      <c r="AC1" s="444"/>
      <c r="AD1" s="444"/>
      <c r="AE1" s="444"/>
      <c r="AF1" s="444"/>
    </row>
    <row r="2" spans="1:34" ht="30" customHeight="1">
      <c r="B2" s="418" t="s">
        <v>240</v>
      </c>
      <c r="C2" s="418"/>
      <c r="D2" s="302" t="s">
        <v>241</v>
      </c>
      <c r="E2" s="294" t="s">
        <v>143</v>
      </c>
      <c r="F2" s="295" t="s">
        <v>144</v>
      </c>
      <c r="G2" s="20">
        <f>Punkte!$B$4</f>
        <v>1</v>
      </c>
      <c r="H2" s="20">
        <f>Punkte!$C$4</f>
        <v>2</v>
      </c>
      <c r="I2" s="20">
        <f>Punkte!$D$4</f>
        <v>3</v>
      </c>
      <c r="J2" s="20">
        <f>Punkte!$E$4</f>
        <v>4</v>
      </c>
      <c r="K2" s="256">
        <f>Punkte!$F$4</f>
        <v>5</v>
      </c>
      <c r="M2" s="37" t="s">
        <v>143</v>
      </c>
      <c r="N2" s="20" t="s">
        <v>144</v>
      </c>
      <c r="O2" s="257" t="s">
        <v>125</v>
      </c>
      <c r="P2" s="258" t="s">
        <v>232</v>
      </c>
      <c r="Q2" s="98" t="s">
        <v>218</v>
      </c>
      <c r="R2" s="113" t="s">
        <v>219</v>
      </c>
      <c r="T2" s="125" t="s">
        <v>124</v>
      </c>
      <c r="U2" s="122" t="s">
        <v>222</v>
      </c>
      <c r="V2" s="123"/>
      <c r="W2" s="124" t="s">
        <v>221</v>
      </c>
      <c r="X2" s="116"/>
      <c r="Y2" s="440" t="s">
        <v>209</v>
      </c>
      <c r="Z2" s="441"/>
      <c r="AA2" s="441"/>
      <c r="AB2" s="441"/>
      <c r="AC2" s="441"/>
      <c r="AD2" s="442"/>
      <c r="AE2" s="421" t="s">
        <v>223</v>
      </c>
      <c r="AF2" s="422"/>
    </row>
    <row r="3" spans="1:34" ht="25.5" customHeight="1">
      <c r="B3" s="445" t="s">
        <v>292</v>
      </c>
      <c r="C3" s="445"/>
      <c r="D3" s="394" t="s">
        <v>348</v>
      </c>
      <c r="E3" s="304"/>
      <c r="F3" s="304"/>
      <c r="G3" s="300"/>
      <c r="H3" s="300"/>
      <c r="I3" s="300"/>
      <c r="J3" s="300"/>
      <c r="K3" s="246"/>
      <c r="M3" s="228"/>
      <c r="N3" s="300"/>
      <c r="O3" s="300"/>
      <c r="P3" s="305"/>
      <c r="Q3" s="306"/>
      <c r="R3" s="307"/>
      <c r="T3" s="125"/>
      <c r="U3" s="122"/>
      <c r="V3" s="123"/>
      <c r="W3" s="301"/>
      <c r="X3" s="116"/>
      <c r="Y3" s="301"/>
      <c r="Z3" s="301"/>
      <c r="AA3" s="301"/>
      <c r="AB3" s="301"/>
      <c r="AC3" s="301"/>
      <c r="AD3" s="301"/>
      <c r="AE3" s="308"/>
      <c r="AF3" s="308"/>
    </row>
    <row r="4" spans="1:34" s="1" customFormat="1" ht="30" customHeight="1">
      <c r="B4" s="228" t="s">
        <v>166</v>
      </c>
      <c r="C4" s="19" t="s">
        <v>167</v>
      </c>
      <c r="D4" s="17"/>
      <c r="E4" s="17"/>
      <c r="F4" s="17"/>
      <c r="G4" s="17"/>
      <c r="H4" s="17"/>
      <c r="I4" s="17"/>
      <c r="J4" s="17"/>
      <c r="K4" s="246"/>
      <c r="M4" s="96"/>
      <c r="N4" s="91"/>
      <c r="O4" s="106"/>
      <c r="P4" s="245"/>
      <c r="Q4" s="91"/>
      <c r="R4" s="92"/>
      <c r="S4" s="82"/>
      <c r="T4" s="96"/>
      <c r="U4" s="91"/>
      <c r="V4" s="91"/>
      <c r="W4" s="17"/>
      <c r="X4" s="106"/>
      <c r="Y4" s="106"/>
      <c r="Z4" s="106"/>
      <c r="AA4" s="106"/>
      <c r="AB4" s="106"/>
      <c r="AC4" s="106"/>
      <c r="AD4" s="106"/>
      <c r="AE4" s="106"/>
      <c r="AF4" s="106"/>
      <c r="AG4" s="243"/>
      <c r="AH4" s="243"/>
    </row>
    <row r="5" spans="1:34" ht="25.5">
      <c r="B5" s="33">
        <v>1</v>
      </c>
      <c r="C5" s="431" t="s">
        <v>298</v>
      </c>
      <c r="D5" s="247" t="s">
        <v>109</v>
      </c>
      <c r="E5" s="248"/>
      <c r="F5" s="248"/>
      <c r="G5" s="52"/>
      <c r="H5" s="52"/>
      <c r="I5" s="52"/>
      <c r="J5" s="52"/>
      <c r="K5" s="249"/>
      <c r="L5" s="101"/>
      <c r="M5" s="145" t="str">
        <f>IF(AND(T5=Punkte!$A$15,E5=$C$306,U5=Punkte!$B$17),Punkte!$B$19,IF(AND(T5=Punkte!$A$15,E5=$C$306,U5=Punkte!$C$17),Punkte!$C$19,IF(AND(T5=Punkte!$A$15,E5=$C$306,U5=Punkte!$D$17),Punkte!$D$19,IF(AND(T5=Punkte!$A$15,E5=$C$306,U5=Punkte!$E$17),Punkte!$E$19," "))))</f>
        <v xml:space="preserve"> </v>
      </c>
      <c r="N5" s="146" t="str">
        <f>IF(AND(T5=Punkte!$A$15,F5=$C$306),Punkte!$B$23," ")</f>
        <v xml:space="preserve"> </v>
      </c>
      <c r="O5" s="154">
        <f>IF(ISERROR(IF(AD5&lt;0,,HLOOKUP(AD5,Punkte!$B$4:$F$6,3,FALSE))),,IF(AD5&lt;0,,HLOOKUP(AD5,Punkte!$B$4:$F$6,3,FALSE)))</f>
        <v>0</v>
      </c>
      <c r="P5" s="259">
        <f>SUM(M5:O5)</f>
        <v>0</v>
      </c>
      <c r="Q5" s="158">
        <f>IF(AND(T5=Punkte!$A$15,U5=Punkte!$B$17),Punkte!$B$19,IF(AND(T5=Punkte!$A$15,U5=Punkte!$C$17),Punkte!$C$19,IF(AND(T5=Punkte!$A$15,U5=Punkte!$D$17),Punkte!$D$19,IF(AND(T5=Punkte!$A$15,U5=Punkte!$E$17),Punkte!$E$19,IF(Kriterien!T5=Punkte!$A$2,Punkte!$B$6, " ")))))</f>
        <v>2</v>
      </c>
      <c r="R5" s="395">
        <f>Q5-P5</f>
        <v>2</v>
      </c>
      <c r="T5" s="176" t="s">
        <v>123</v>
      </c>
      <c r="U5" s="167">
        <v>2</v>
      </c>
      <c r="V5" s="182"/>
      <c r="W5" s="188">
        <f t="shared" ref="W5:W26" si="0">COUNTIF(E5:K5,$C$306)</f>
        <v>0</v>
      </c>
      <c r="X5" s="126"/>
      <c r="Y5" s="99">
        <f t="shared" ref="Y5:Y26" si="1">IF(G5="x",G$2,)</f>
        <v>0</v>
      </c>
      <c r="Z5" s="99">
        <f t="shared" ref="Z5:Z26" si="2">IF(H5="x",H$2,)</f>
        <v>0</v>
      </c>
      <c r="AA5" s="99">
        <f t="shared" ref="AA5:AA26" si="3">IF(I5="x",I$2,)</f>
        <v>0</v>
      </c>
      <c r="AB5" s="99">
        <f t="shared" ref="AB5:AB26" si="4">IF(J5="x",J$2,)</f>
        <v>0</v>
      </c>
      <c r="AC5" s="99">
        <f t="shared" ref="AC5:AC26" si="5">IF(K5="x",K$2,)</f>
        <v>0</v>
      </c>
      <c r="AD5" s="127">
        <f t="shared" ref="AD5:AD11" si="6">SUM(Y5:AC5)</f>
        <v>0</v>
      </c>
      <c r="AE5" s="282" t="str">
        <f t="shared" ref="AE5:AE26" si="7">IF(T5="J/N","x", " ")</f>
        <v>x</v>
      </c>
      <c r="AF5" s="283" t="str">
        <f t="shared" ref="AF5:AF26" si="8">IF(T5="Skala","x"," ")</f>
        <v xml:space="preserve"> </v>
      </c>
    </row>
    <row r="6" spans="1:34">
      <c r="B6" s="34">
        <f>B5+1</f>
        <v>2</v>
      </c>
      <c r="C6" s="432"/>
      <c r="D6" s="15" t="s">
        <v>0</v>
      </c>
      <c r="E6" s="39"/>
      <c r="F6" s="39"/>
      <c r="G6" s="40"/>
      <c r="H6" s="40"/>
      <c r="I6" s="40"/>
      <c r="J6" s="40"/>
      <c r="K6" s="250"/>
      <c r="L6" s="101"/>
      <c r="M6" s="148" t="str">
        <f>IF(AND(T6=Punkte!$A$15,E6=$C$306,U6=Punkte!$B$17),Punkte!$B$19,IF(AND(T6=Punkte!$A$15,E6=$C$306,U6=Punkte!$C$17),Punkte!$C$19,IF(AND(T6=Punkte!$A$15,E6=$C$306,U6=Punkte!$D$17),Punkte!$D$19,IF(AND(T6=Punkte!$A$15,E6=$C$306,U6=Punkte!$E$17),Punkte!$E$19," "))))</f>
        <v xml:space="preserve"> </v>
      </c>
      <c r="N6" s="149" t="str">
        <f>IF(AND(T6=Punkte!$A$15,F6=$C$306),Punkte!$B$23," ")</f>
        <v xml:space="preserve"> </v>
      </c>
      <c r="O6" s="155">
        <f>IF(ISERROR(IF(AD6&lt;0,,HLOOKUP(AD6,Punkte!$B$4:$F$6,3,FALSE))),,IF(AD6&lt;0,,HLOOKUP(AD6,Punkte!$B$4:$F$6,3,FALSE)))</f>
        <v>0</v>
      </c>
      <c r="P6" s="260">
        <f t="shared" ref="P6:P26" si="9">SUM(M6:O6)</f>
        <v>0</v>
      </c>
      <c r="Q6" s="159">
        <f>IF(AND(T6=Punkte!$A$15,U6=Punkte!$B$17),Punkte!$B$19,IF(AND(T6=Punkte!$A$15,U6=Punkte!$C$17),Punkte!$C$19,IF(AND(T6=Punkte!$A$15,U6=Punkte!$D$17),Punkte!$D$19,IF(AND(T6=Punkte!$A$15,U6=Punkte!$E$17),Punkte!$E$19,IF(Kriterien!T6=Punkte!$A$2,Punkte!$B$6, " ")))))</f>
        <v>2</v>
      </c>
      <c r="R6" s="396">
        <f t="shared" ref="R6:R26" si="10">Q6-P6</f>
        <v>2</v>
      </c>
      <c r="T6" s="178" t="s">
        <v>123</v>
      </c>
      <c r="U6" s="170">
        <v>2</v>
      </c>
      <c r="V6" s="184"/>
      <c r="W6" s="189">
        <f t="shared" si="0"/>
        <v>0</v>
      </c>
      <c r="X6" s="126"/>
      <c r="Y6" s="21">
        <f t="shared" si="1"/>
        <v>0</v>
      </c>
      <c r="Z6" s="21">
        <f t="shared" si="2"/>
        <v>0</v>
      </c>
      <c r="AA6" s="21">
        <f t="shared" si="3"/>
        <v>0</v>
      </c>
      <c r="AB6" s="21">
        <f t="shared" si="4"/>
        <v>0</v>
      </c>
      <c r="AC6" s="21">
        <f t="shared" si="5"/>
        <v>0</v>
      </c>
      <c r="AD6" s="128">
        <f t="shared" si="6"/>
        <v>0</v>
      </c>
      <c r="AE6" s="284" t="str">
        <f t="shared" si="7"/>
        <v>x</v>
      </c>
      <c r="AF6" s="285" t="str">
        <f t="shared" si="8"/>
        <v xml:space="preserve"> </v>
      </c>
    </row>
    <row r="7" spans="1:34">
      <c r="B7" s="34">
        <f t="shared" ref="B7:B25" si="11">B6+1</f>
        <v>3</v>
      </c>
      <c r="C7" s="432"/>
      <c r="D7" s="15" t="s">
        <v>1</v>
      </c>
      <c r="E7" s="39"/>
      <c r="F7" s="39"/>
      <c r="G7" s="40"/>
      <c r="H7" s="40"/>
      <c r="I7" s="40"/>
      <c r="J7" s="40"/>
      <c r="K7" s="250"/>
      <c r="L7" s="101"/>
      <c r="M7" s="148" t="str">
        <f>IF(AND(T7=Punkte!$A$15,E7=$C$306,U7=Punkte!$B$17),Punkte!$B$19,IF(AND(T7=Punkte!$A$15,E7=$C$306,U7=Punkte!$C$17),Punkte!$C$19,IF(AND(T7=Punkte!$A$15,E7=$C$306,U7=Punkte!$D$17),Punkte!$D$19,IF(AND(T7=Punkte!$A$15,E7=$C$306,U7=Punkte!$E$17),Punkte!$E$19," "))))</f>
        <v xml:space="preserve"> </v>
      </c>
      <c r="N7" s="149" t="str">
        <f>IF(AND(T7=Punkte!$A$15,F7=$C$306),Punkte!$B$23," ")</f>
        <v xml:space="preserve"> </v>
      </c>
      <c r="O7" s="155">
        <f>IF(ISERROR(IF(AD7&lt;0,,HLOOKUP(AD7,Punkte!$B$4:$F$6,3,FALSE))),,IF(AD7&lt;0,,HLOOKUP(AD7,Punkte!$B$4:$F$6,3,FALSE)))</f>
        <v>0</v>
      </c>
      <c r="P7" s="260">
        <f t="shared" si="9"/>
        <v>0</v>
      </c>
      <c r="Q7" s="159">
        <f>IF(AND(T7=Punkte!$A$15,U7=Punkte!$B$17),Punkte!$B$19,IF(AND(T7=Punkte!$A$15,U7=Punkte!$C$17),Punkte!$C$19,IF(AND(T7=Punkte!$A$15,U7=Punkte!$D$17),Punkte!$D$19,IF(AND(T7=Punkte!$A$15,U7=Punkte!$E$17),Punkte!$E$19,IF(Kriterien!T7=Punkte!$A$2,Punkte!$B$6, " ")))))</f>
        <v>1</v>
      </c>
      <c r="R7" s="396">
        <f t="shared" si="10"/>
        <v>1</v>
      </c>
      <c r="T7" s="178" t="s">
        <v>123</v>
      </c>
      <c r="U7" s="170">
        <v>1</v>
      </c>
      <c r="V7" s="184"/>
      <c r="W7" s="189">
        <f t="shared" si="0"/>
        <v>0</v>
      </c>
      <c r="X7" s="126"/>
      <c r="Y7" s="21">
        <f t="shared" si="1"/>
        <v>0</v>
      </c>
      <c r="Z7" s="21">
        <f t="shared" si="2"/>
        <v>0</v>
      </c>
      <c r="AA7" s="21">
        <f t="shared" si="3"/>
        <v>0</v>
      </c>
      <c r="AB7" s="21">
        <f t="shared" si="4"/>
        <v>0</v>
      </c>
      <c r="AC7" s="21">
        <f t="shared" si="5"/>
        <v>0</v>
      </c>
      <c r="AD7" s="128">
        <f t="shared" si="6"/>
        <v>0</v>
      </c>
      <c r="AE7" s="284" t="str">
        <f t="shared" si="7"/>
        <v>x</v>
      </c>
      <c r="AF7" s="285" t="str">
        <f t="shared" si="8"/>
        <v xml:space="preserve"> </v>
      </c>
    </row>
    <row r="8" spans="1:34">
      <c r="B8" s="34">
        <f t="shared" si="11"/>
        <v>4</v>
      </c>
      <c r="C8" s="432"/>
      <c r="D8" s="15" t="s">
        <v>313</v>
      </c>
      <c r="E8" s="39"/>
      <c r="F8" s="39"/>
      <c r="G8" s="40"/>
      <c r="H8" s="40"/>
      <c r="I8" s="40"/>
      <c r="J8" s="40"/>
      <c r="K8" s="250"/>
      <c r="L8" s="101"/>
      <c r="M8" s="148" t="str">
        <f>IF(AND(T8=Punkte!$A$15,E8=$C$306,U8=Punkte!$B$17),Punkte!$B$19,IF(AND(T8=Punkte!$A$15,E8=$C$306,U8=Punkte!$C$17),Punkte!$C$19,IF(AND(T8=Punkte!$A$15,E8=$C$306,U8=Punkte!$D$17),Punkte!$D$19,IF(AND(T8=Punkte!$A$15,E8=$C$306,U8=Punkte!$E$17),Punkte!$E$19," "))))</f>
        <v xml:space="preserve"> </v>
      </c>
      <c r="N8" s="149" t="str">
        <f>IF(AND(T8=Punkte!$A$15,F8=$C$306),Punkte!$B$23," ")</f>
        <v xml:space="preserve"> </v>
      </c>
      <c r="O8" s="155">
        <f>IF(ISERROR(IF(AD8&lt;0,,HLOOKUP(AD8,Punkte!$B$4:$F$6,3,FALSE))),,IF(AD8&lt;0,,HLOOKUP(AD8,Punkte!$B$4:$F$6,3,FALSE)))</f>
        <v>0</v>
      </c>
      <c r="P8" s="260">
        <f t="shared" si="9"/>
        <v>0</v>
      </c>
      <c r="Q8" s="159">
        <f>IF(AND(T8=Punkte!$A$15,U8=Punkte!$B$17),Punkte!$B$19,IF(AND(T8=Punkte!$A$15,U8=Punkte!$C$17),Punkte!$C$19,IF(AND(T8=Punkte!$A$15,U8=Punkte!$D$17),Punkte!$D$19,IF(AND(T8=Punkte!$A$15,U8=Punkte!$E$17),Punkte!$E$19,IF(Kriterien!T8=Punkte!$A$2,Punkte!$B$6, " ")))))</f>
        <v>1</v>
      </c>
      <c r="R8" s="396">
        <f t="shared" si="10"/>
        <v>1</v>
      </c>
      <c r="T8" s="178" t="s">
        <v>125</v>
      </c>
      <c r="U8" s="170"/>
      <c r="V8" s="184"/>
      <c r="W8" s="189">
        <f t="shared" si="0"/>
        <v>0</v>
      </c>
      <c r="X8" s="126"/>
      <c r="Y8" s="21">
        <f t="shared" si="1"/>
        <v>0</v>
      </c>
      <c r="Z8" s="21">
        <f t="shared" si="2"/>
        <v>0</v>
      </c>
      <c r="AA8" s="21">
        <f t="shared" si="3"/>
        <v>0</v>
      </c>
      <c r="AB8" s="21">
        <f t="shared" si="4"/>
        <v>0</v>
      </c>
      <c r="AC8" s="21">
        <f t="shared" si="5"/>
        <v>0</v>
      </c>
      <c r="AD8" s="128">
        <f t="shared" si="6"/>
        <v>0</v>
      </c>
      <c r="AE8" s="284" t="str">
        <f t="shared" si="7"/>
        <v xml:space="preserve"> </v>
      </c>
      <c r="AF8" s="285" t="str">
        <f t="shared" si="8"/>
        <v>x</v>
      </c>
    </row>
    <row r="9" spans="1:34" ht="25.5">
      <c r="B9" s="34">
        <f t="shared" si="11"/>
        <v>5</v>
      </c>
      <c r="C9" s="432"/>
      <c r="D9" s="15" t="s">
        <v>21</v>
      </c>
      <c r="E9" s="39"/>
      <c r="F9" s="39"/>
      <c r="G9" s="40"/>
      <c r="H9" s="40"/>
      <c r="I9" s="40"/>
      <c r="J9" s="40"/>
      <c r="K9" s="250"/>
      <c r="L9" s="101"/>
      <c r="M9" s="148" t="str">
        <f>IF(AND(T9=Punkte!$A$15,E9=$C$306,U9=Punkte!$B$17),Punkte!$B$19,IF(AND(T9=Punkte!$A$15,E9=$C$306,U9=Punkte!$C$17),Punkte!$C$19,IF(AND(T9=Punkte!$A$15,E9=$C$306,U9=Punkte!$D$17),Punkte!$D$19,IF(AND(T9=Punkte!$A$15,E9=$C$306,U9=Punkte!$E$17),Punkte!$E$19," "))))</f>
        <v xml:space="preserve"> </v>
      </c>
      <c r="N9" s="149" t="str">
        <f>IF(AND(T9=Punkte!$A$15,F9=$C$306),Punkte!$B$23," ")</f>
        <v xml:space="preserve"> </v>
      </c>
      <c r="O9" s="155">
        <f>IF(ISERROR(IF(AD9&lt;0,,HLOOKUP(AD9,Punkte!$B$4:$F$6,3,FALSE))),,IF(AD9&lt;0,,HLOOKUP(AD9,Punkte!$B$4:$F$6,3,FALSE)))</f>
        <v>0</v>
      </c>
      <c r="P9" s="260">
        <f t="shared" si="9"/>
        <v>0</v>
      </c>
      <c r="Q9" s="159">
        <f>IF(AND(T9=Punkte!$A$15,U9=Punkte!$B$17),Punkte!$B$19,IF(AND(T9=Punkte!$A$15,U9=Punkte!$C$17),Punkte!$C$19,IF(AND(T9=Punkte!$A$15,U9=Punkte!$D$17),Punkte!$D$19,IF(AND(T9=Punkte!$A$15,U9=Punkte!$E$17),Punkte!$E$19,IF(Kriterien!T9=Punkte!$A$2,Punkte!$B$6, " ")))))</f>
        <v>1</v>
      </c>
      <c r="R9" s="396">
        <f t="shared" si="10"/>
        <v>1</v>
      </c>
      <c r="S9" s="100"/>
      <c r="T9" s="178" t="s">
        <v>125</v>
      </c>
      <c r="U9" s="170"/>
      <c r="V9" s="184"/>
      <c r="W9" s="189">
        <f t="shared" si="0"/>
        <v>0</v>
      </c>
      <c r="X9" s="126"/>
      <c r="Y9" s="21">
        <f t="shared" si="1"/>
        <v>0</v>
      </c>
      <c r="Z9" s="21">
        <f t="shared" si="2"/>
        <v>0</v>
      </c>
      <c r="AA9" s="21">
        <f t="shared" si="3"/>
        <v>0</v>
      </c>
      <c r="AB9" s="21">
        <f t="shared" si="4"/>
        <v>0</v>
      </c>
      <c r="AC9" s="21">
        <f t="shared" si="5"/>
        <v>0</v>
      </c>
      <c r="AD9" s="128">
        <f t="shared" si="6"/>
        <v>0</v>
      </c>
      <c r="AE9" s="284" t="str">
        <f t="shared" si="7"/>
        <v xml:space="preserve"> </v>
      </c>
      <c r="AF9" s="285" t="str">
        <f t="shared" si="8"/>
        <v>x</v>
      </c>
    </row>
    <row r="10" spans="1:34" ht="25.5">
      <c r="B10" s="34">
        <f t="shared" si="11"/>
        <v>6</v>
      </c>
      <c r="C10" s="432"/>
      <c r="D10" s="15" t="s">
        <v>20</v>
      </c>
      <c r="E10" s="39"/>
      <c r="F10" s="39"/>
      <c r="G10" s="40"/>
      <c r="H10" s="40"/>
      <c r="I10" s="40"/>
      <c r="J10" s="40"/>
      <c r="K10" s="250"/>
      <c r="L10" s="101"/>
      <c r="M10" s="148" t="str">
        <f>IF(AND(T10=Punkte!$A$15,E10=$C$306,U10=Punkte!$B$17),Punkte!$B$19,IF(AND(T10=Punkte!$A$15,E10=$C$306,U10=Punkte!$C$17),Punkte!$C$19,IF(AND(T10=Punkte!$A$15,E10=$C$306,U10=Punkte!$D$17),Punkte!$D$19,IF(AND(T10=Punkte!$A$15,E10=$C$306,U10=Punkte!$E$17),Punkte!$E$19," "))))</f>
        <v xml:space="preserve"> </v>
      </c>
      <c r="N10" s="149" t="str">
        <f>IF(AND(T10=Punkte!$A$15,F10=$C$306),Punkte!$B$23," ")</f>
        <v xml:space="preserve"> </v>
      </c>
      <c r="O10" s="155">
        <f>IF(ISERROR(IF(AD10&lt;0,,HLOOKUP(AD10,Punkte!$B$4:$F$6,3,FALSE))),,IF(AD10&lt;0,,HLOOKUP(AD10,Punkte!$B$4:$F$6,3,FALSE)))</f>
        <v>0</v>
      </c>
      <c r="P10" s="260">
        <f t="shared" si="9"/>
        <v>0</v>
      </c>
      <c r="Q10" s="159">
        <f>IF(AND(T10=Punkte!$A$15,U10=Punkte!$B$17),Punkte!$B$19,IF(AND(T10=Punkte!$A$15,U10=Punkte!$C$17),Punkte!$C$19,IF(AND(T10=Punkte!$A$15,U10=Punkte!$D$17),Punkte!$D$19,IF(AND(T10=Punkte!$A$15,U10=Punkte!$E$17),Punkte!$E$19,IF(Kriterien!T10=Punkte!$A$2,Punkte!$B$6, " ")))))</f>
        <v>1</v>
      </c>
      <c r="R10" s="396">
        <f t="shared" si="10"/>
        <v>1</v>
      </c>
      <c r="S10" s="100"/>
      <c r="T10" s="178" t="s">
        <v>123</v>
      </c>
      <c r="U10" s="170">
        <v>1</v>
      </c>
      <c r="V10" s="184"/>
      <c r="W10" s="189">
        <f t="shared" si="0"/>
        <v>0</v>
      </c>
      <c r="X10" s="126"/>
      <c r="Y10" s="21">
        <f t="shared" si="1"/>
        <v>0</v>
      </c>
      <c r="Z10" s="21">
        <f t="shared" si="2"/>
        <v>0</v>
      </c>
      <c r="AA10" s="21">
        <f t="shared" si="3"/>
        <v>0</v>
      </c>
      <c r="AB10" s="21">
        <f t="shared" si="4"/>
        <v>0</v>
      </c>
      <c r="AC10" s="21">
        <f t="shared" si="5"/>
        <v>0</v>
      </c>
      <c r="AD10" s="128">
        <f t="shared" si="6"/>
        <v>0</v>
      </c>
      <c r="AE10" s="284" t="str">
        <f t="shared" si="7"/>
        <v>x</v>
      </c>
      <c r="AF10" s="285" t="str">
        <f t="shared" si="8"/>
        <v xml:space="preserve"> </v>
      </c>
    </row>
    <row r="11" spans="1:34" ht="28.5" customHeight="1">
      <c r="B11" s="34">
        <f t="shared" si="11"/>
        <v>7</v>
      </c>
      <c r="C11" s="432"/>
      <c r="D11" s="15" t="s">
        <v>314</v>
      </c>
      <c r="E11" s="39"/>
      <c r="F11" s="39"/>
      <c r="G11" s="40"/>
      <c r="H11" s="40"/>
      <c r="I11" s="40"/>
      <c r="J11" s="40"/>
      <c r="K11" s="250"/>
      <c r="L11" s="101"/>
      <c r="M11" s="148" t="str">
        <f>IF(AND(T11=Punkte!$A$15,E11=$C$306,U11=Punkte!$B$17),Punkte!$B$19,IF(AND(T11=Punkte!$A$15,E11=$C$306,U11=Punkte!$C$17),Punkte!$C$19,IF(AND(T11=Punkte!$A$15,E11=$C$306,U11=Punkte!$D$17),Punkte!$D$19,IF(AND(T11=Punkte!$A$15,E11=$C$306,U11=Punkte!$E$17),Punkte!$E$19," "))))</f>
        <v xml:space="preserve"> </v>
      </c>
      <c r="N11" s="149" t="str">
        <f>IF(AND(T11=Punkte!$A$15,F11=$C$306),Punkte!$B$23," ")</f>
        <v xml:space="preserve"> </v>
      </c>
      <c r="O11" s="155">
        <f>IF(ISERROR(IF(AD11&lt;0,,HLOOKUP(AD11,Punkte!$B$4:$F$6,3,FALSE))),,IF(AD11&lt;0,,HLOOKUP(AD11,Punkte!$B$4:$F$6,3,FALSE)))</f>
        <v>0</v>
      </c>
      <c r="P11" s="260">
        <f t="shared" si="9"/>
        <v>0</v>
      </c>
      <c r="Q11" s="159">
        <f>IF(AND(T11=Punkte!$A$15,U11=Punkte!$B$17),Punkte!$B$19,IF(AND(T11=Punkte!$A$15,U11=Punkte!$C$17),Punkte!$C$19,IF(AND(T11=Punkte!$A$15,U11=Punkte!$D$17),Punkte!$D$19,IF(AND(T11=Punkte!$A$15,U11=Punkte!$E$17),Punkte!$E$19,IF(Kriterien!T11=Punkte!$A$2,Punkte!$B$6, " ")))))</f>
        <v>1</v>
      </c>
      <c r="R11" s="396">
        <f t="shared" si="10"/>
        <v>1</v>
      </c>
      <c r="S11" s="100"/>
      <c r="T11" s="178" t="s">
        <v>125</v>
      </c>
      <c r="U11" s="170"/>
      <c r="V11" s="184"/>
      <c r="W11" s="189">
        <f t="shared" si="0"/>
        <v>0</v>
      </c>
      <c r="X11" s="126"/>
      <c r="Y11" s="21">
        <f t="shared" si="1"/>
        <v>0</v>
      </c>
      <c r="Z11" s="21">
        <f t="shared" si="2"/>
        <v>0</v>
      </c>
      <c r="AA11" s="21">
        <f t="shared" si="3"/>
        <v>0</v>
      </c>
      <c r="AB11" s="21">
        <f t="shared" si="4"/>
        <v>0</v>
      </c>
      <c r="AC11" s="21">
        <f t="shared" si="5"/>
        <v>0</v>
      </c>
      <c r="AD11" s="128">
        <f t="shared" si="6"/>
        <v>0</v>
      </c>
      <c r="AE11" s="284" t="str">
        <f t="shared" si="7"/>
        <v xml:space="preserve"> </v>
      </c>
      <c r="AF11" s="285" t="str">
        <f t="shared" si="8"/>
        <v>x</v>
      </c>
    </row>
    <row r="12" spans="1:34" ht="25.5">
      <c r="B12" s="34">
        <f t="shared" si="11"/>
        <v>8</v>
      </c>
      <c r="C12" s="432"/>
      <c r="D12" s="15" t="s">
        <v>22</v>
      </c>
      <c r="E12" s="39"/>
      <c r="F12" s="39"/>
      <c r="G12" s="40"/>
      <c r="H12" s="40"/>
      <c r="I12" s="40"/>
      <c r="J12" s="40"/>
      <c r="K12" s="250"/>
      <c r="L12" s="101"/>
      <c r="M12" s="148" t="str">
        <f>IF(AND(T12=Punkte!$A$15,E12=$C$306,U12=Punkte!$B$17),Punkte!$B$19,IF(AND(T12=Punkte!$A$15,E12=$C$306,U12=Punkte!$C$17),Punkte!$C$19,IF(AND(T12=Punkte!$A$15,E12=$C$306,U12=Punkte!$D$17),Punkte!$D$19,IF(AND(T12=Punkte!$A$15,E12=$C$306,U12=Punkte!$E$17),Punkte!$E$19," "))))</f>
        <v xml:space="preserve"> </v>
      </c>
      <c r="N12" s="149" t="str">
        <f>IF(AND(T12=Punkte!$A$15,F12=$C$306),Punkte!$B$23," ")</f>
        <v xml:space="preserve"> </v>
      </c>
      <c r="O12" s="155">
        <f>IF(ISERROR(IF(AD12&lt;0,,HLOOKUP(AD12,Punkte!$B$4:$F$6,3,FALSE))),,IF(AD12&lt;0,,HLOOKUP(AD12,Punkte!$B$4:$F$6,3,FALSE)))</f>
        <v>0</v>
      </c>
      <c r="P12" s="260">
        <f t="shared" si="9"/>
        <v>0</v>
      </c>
      <c r="Q12" s="159">
        <f>IF(AND(T12=Punkte!$A$15,U12=Punkte!$B$17),Punkte!$B$19,IF(AND(T12=Punkte!$A$15,U12=Punkte!$C$17),Punkte!$C$19,IF(AND(T12=Punkte!$A$15,U12=Punkte!$D$17),Punkte!$D$19,IF(AND(T12=Punkte!$A$15,U12=Punkte!$E$17),Punkte!$E$19,IF(Kriterien!T12=Punkte!$A$2,Punkte!$B$6, " ")))))</f>
        <v>1</v>
      </c>
      <c r="R12" s="396">
        <f t="shared" si="10"/>
        <v>1</v>
      </c>
      <c r="S12" s="100"/>
      <c r="T12" s="178" t="s">
        <v>125</v>
      </c>
      <c r="U12" s="170"/>
      <c r="V12" s="184"/>
      <c r="W12" s="189">
        <f t="shared" si="0"/>
        <v>0</v>
      </c>
      <c r="X12" s="126"/>
      <c r="Y12" s="21">
        <f t="shared" si="1"/>
        <v>0</v>
      </c>
      <c r="Z12" s="21">
        <f t="shared" si="2"/>
        <v>0</v>
      </c>
      <c r="AA12" s="21">
        <f t="shared" si="3"/>
        <v>0</v>
      </c>
      <c r="AB12" s="21">
        <f t="shared" si="4"/>
        <v>0</v>
      </c>
      <c r="AC12" s="21">
        <f t="shared" si="5"/>
        <v>0</v>
      </c>
      <c r="AD12" s="128">
        <f>SUM(Y12:AC12)</f>
        <v>0</v>
      </c>
      <c r="AE12" s="284" t="str">
        <f t="shared" si="7"/>
        <v xml:space="preserve"> </v>
      </c>
      <c r="AF12" s="285" t="str">
        <f t="shared" si="8"/>
        <v>x</v>
      </c>
    </row>
    <row r="13" spans="1:34" ht="25.5">
      <c r="B13" s="34">
        <f t="shared" si="11"/>
        <v>9</v>
      </c>
      <c r="C13" s="432"/>
      <c r="D13" s="15" t="s">
        <v>17</v>
      </c>
      <c r="E13" s="39"/>
      <c r="F13" s="39"/>
      <c r="G13" s="40"/>
      <c r="H13" s="40"/>
      <c r="I13" s="40"/>
      <c r="J13" s="40"/>
      <c r="K13" s="250"/>
      <c r="L13" s="101"/>
      <c r="M13" s="148" t="str">
        <f>IF(AND(T13=Punkte!$A$15,E13=$C$306,U13=Punkte!$B$17),Punkte!$B$19,IF(AND(T13=Punkte!$A$15,E13=$C$306,U13=Punkte!$C$17),Punkte!$C$19,IF(AND(T13=Punkte!$A$15,E13=$C$306,U13=Punkte!$D$17),Punkte!$D$19,IF(AND(T13=Punkte!$A$15,E13=$C$306,U13=Punkte!$E$17),Punkte!$E$19," "))))</f>
        <v xml:space="preserve"> </v>
      </c>
      <c r="N13" s="149" t="str">
        <f>IF(AND(T13=Punkte!$A$15,F13=$C$306),Punkte!$B$23," ")</f>
        <v xml:space="preserve"> </v>
      </c>
      <c r="O13" s="155">
        <f>IF(ISERROR(IF(AD13&lt;0,,HLOOKUP(AD13,Punkte!$B$4:$F$6,3,FALSE))),,IF(AD13&lt;0,,HLOOKUP(AD13,Punkte!$B$4:$F$6,3,FALSE)))</f>
        <v>0</v>
      </c>
      <c r="P13" s="260">
        <f t="shared" si="9"/>
        <v>0</v>
      </c>
      <c r="Q13" s="159">
        <f>IF(AND(T13=Punkte!$A$15,U13=Punkte!$B$17),Punkte!$B$19,IF(AND(T13=Punkte!$A$15,U13=Punkte!$C$17),Punkte!$C$19,IF(AND(T13=Punkte!$A$15,U13=Punkte!$D$17),Punkte!$D$19,IF(AND(T13=Punkte!$A$15,U13=Punkte!$E$17),Punkte!$E$19,IF(Kriterien!T13=Punkte!$A$2,Punkte!$B$6, " ")))))</f>
        <v>1</v>
      </c>
      <c r="R13" s="396">
        <f t="shared" si="10"/>
        <v>1</v>
      </c>
      <c r="S13" s="100"/>
      <c r="T13" s="178" t="s">
        <v>125</v>
      </c>
      <c r="U13" s="170"/>
      <c r="V13" s="184"/>
      <c r="W13" s="189">
        <f t="shared" si="0"/>
        <v>0</v>
      </c>
      <c r="X13" s="126"/>
      <c r="Y13" s="21">
        <f t="shared" si="1"/>
        <v>0</v>
      </c>
      <c r="Z13" s="21">
        <f t="shared" si="2"/>
        <v>0</v>
      </c>
      <c r="AA13" s="21">
        <f t="shared" si="3"/>
        <v>0</v>
      </c>
      <c r="AB13" s="21">
        <f t="shared" si="4"/>
        <v>0</v>
      </c>
      <c r="AC13" s="21">
        <f t="shared" si="5"/>
        <v>0</v>
      </c>
      <c r="AD13" s="128">
        <f t="shared" ref="AD13:AD24" si="12">SUM(Y13:AC13)</f>
        <v>0</v>
      </c>
      <c r="AE13" s="284" t="str">
        <f t="shared" si="7"/>
        <v xml:space="preserve"> </v>
      </c>
      <c r="AF13" s="285" t="str">
        <f t="shared" si="8"/>
        <v>x</v>
      </c>
    </row>
    <row r="14" spans="1:34" ht="25.5">
      <c r="B14" s="34">
        <f t="shared" si="11"/>
        <v>10</v>
      </c>
      <c r="C14" s="432"/>
      <c r="D14" s="15" t="s">
        <v>2</v>
      </c>
      <c r="E14" s="39"/>
      <c r="F14" s="39"/>
      <c r="G14" s="40"/>
      <c r="H14" s="40"/>
      <c r="I14" s="40"/>
      <c r="J14" s="40"/>
      <c r="K14" s="250"/>
      <c r="L14" s="101"/>
      <c r="M14" s="148" t="str">
        <f>IF(AND(T14=Punkte!$A$15,E14=$C$306,U14=Punkte!$B$17),Punkte!$B$19,IF(AND(T14=Punkte!$A$15,E14=$C$306,U14=Punkte!$C$17),Punkte!$C$19,IF(AND(T14=Punkte!$A$15,E14=$C$306,U14=Punkte!$D$17),Punkte!$D$19,IF(AND(T14=Punkte!$A$15,E14=$C$306,U14=Punkte!$E$17),Punkte!$E$19," "))))</f>
        <v xml:space="preserve"> </v>
      </c>
      <c r="N14" s="149" t="str">
        <f>IF(AND(T14=Punkte!$A$15,F14=$C$306),Punkte!$B$23," ")</f>
        <v xml:space="preserve"> </v>
      </c>
      <c r="O14" s="155">
        <f>IF(ISERROR(IF(AD14&lt;0,,HLOOKUP(AD14,Punkte!$B$4:$F$6,3,FALSE))),,IF(AD14&lt;0,,HLOOKUP(AD14,Punkte!$B$4:$F$6,3,FALSE)))</f>
        <v>0</v>
      </c>
      <c r="P14" s="260">
        <f t="shared" si="9"/>
        <v>0</v>
      </c>
      <c r="Q14" s="159">
        <f>IF(AND(T14=Punkte!$A$15,U14=Punkte!$B$17),Punkte!$B$19,IF(AND(T14=Punkte!$A$15,U14=Punkte!$C$17),Punkte!$C$19,IF(AND(T14=Punkte!$A$15,U14=Punkte!$D$17),Punkte!$D$19,IF(AND(T14=Punkte!$A$15,U14=Punkte!$E$17),Punkte!$E$19,IF(Kriterien!T14=Punkte!$A$2,Punkte!$B$6, " ")))))</f>
        <v>1</v>
      </c>
      <c r="R14" s="396">
        <f t="shared" si="10"/>
        <v>1</v>
      </c>
      <c r="S14" s="100"/>
      <c r="T14" s="178" t="s">
        <v>123</v>
      </c>
      <c r="U14" s="170">
        <v>1</v>
      </c>
      <c r="V14" s="184"/>
      <c r="W14" s="189">
        <f t="shared" si="0"/>
        <v>0</v>
      </c>
      <c r="X14" s="126"/>
      <c r="Y14" s="21">
        <f t="shared" si="1"/>
        <v>0</v>
      </c>
      <c r="Z14" s="21">
        <f t="shared" si="2"/>
        <v>0</v>
      </c>
      <c r="AA14" s="21">
        <f t="shared" si="3"/>
        <v>0</v>
      </c>
      <c r="AB14" s="21">
        <f t="shared" si="4"/>
        <v>0</v>
      </c>
      <c r="AC14" s="21">
        <f t="shared" si="5"/>
        <v>0</v>
      </c>
      <c r="AD14" s="128">
        <f t="shared" si="12"/>
        <v>0</v>
      </c>
      <c r="AE14" s="284" t="str">
        <f t="shared" si="7"/>
        <v>x</v>
      </c>
      <c r="AF14" s="285" t="str">
        <f t="shared" si="8"/>
        <v xml:space="preserve"> </v>
      </c>
    </row>
    <row r="15" spans="1:34">
      <c r="A15" t="s">
        <v>155</v>
      </c>
      <c r="B15" s="34">
        <f t="shared" si="11"/>
        <v>11</v>
      </c>
      <c r="C15" s="432"/>
      <c r="D15" s="15" t="s">
        <v>163</v>
      </c>
      <c r="E15" s="39"/>
      <c r="F15" s="39"/>
      <c r="G15" s="40"/>
      <c r="H15" s="40"/>
      <c r="I15" s="40"/>
      <c r="J15" s="40"/>
      <c r="K15" s="250"/>
      <c r="L15" s="101"/>
      <c r="M15" s="148" t="str">
        <f>IF(AND(T15=Punkte!$A$15,E15=$C$306,U15=Punkte!$B$17),Punkte!$B$19,IF(AND(T15=Punkte!$A$15,E15=$C$306,U15=Punkte!$C$17),Punkte!$C$19,IF(AND(T15=Punkte!$A$15,E15=$C$306,U15=Punkte!$D$17),Punkte!$D$19,IF(AND(T15=Punkte!$A$15,E15=$C$306,U15=Punkte!$E$17),Punkte!$E$19," "))))</f>
        <v xml:space="preserve"> </v>
      </c>
      <c r="N15" s="149" t="str">
        <f>IF(AND(T15=Punkte!$A$15,F15=$C$306),Punkte!$B$23," ")</f>
        <v xml:space="preserve"> </v>
      </c>
      <c r="O15" s="155">
        <f>IF(ISERROR(IF(AD15&lt;0,,HLOOKUP(AD15,Punkte!$B$4:$F$6,3,FALSE))),,IF(AD15&lt;0,,HLOOKUP(AD15,Punkte!$B$4:$F$6,3,FALSE)))</f>
        <v>0</v>
      </c>
      <c r="P15" s="260">
        <f t="shared" si="9"/>
        <v>0</v>
      </c>
      <c r="Q15" s="159">
        <f>IF(AND(T15=Punkte!$A$15,U15=Punkte!$B$17),Punkte!$B$19,IF(AND(T15=Punkte!$A$15,U15=Punkte!$C$17),Punkte!$C$19,IF(AND(T15=Punkte!$A$15,U15=Punkte!$D$17),Punkte!$D$19,IF(AND(T15=Punkte!$A$15,U15=Punkte!$E$17),Punkte!$E$19,IF(Kriterien!T15=Punkte!$A$2,Punkte!$B$6, " ")))))</f>
        <v>2</v>
      </c>
      <c r="R15" s="396">
        <f t="shared" si="10"/>
        <v>2</v>
      </c>
      <c r="S15" s="100"/>
      <c r="T15" s="178" t="s">
        <v>123</v>
      </c>
      <c r="U15" s="170">
        <v>2</v>
      </c>
      <c r="V15" s="184"/>
      <c r="W15" s="189">
        <f t="shared" si="0"/>
        <v>0</v>
      </c>
      <c r="X15" s="126"/>
      <c r="Y15" s="21">
        <f t="shared" si="1"/>
        <v>0</v>
      </c>
      <c r="Z15" s="21">
        <f t="shared" si="2"/>
        <v>0</v>
      </c>
      <c r="AA15" s="21">
        <f t="shared" si="3"/>
        <v>0</v>
      </c>
      <c r="AB15" s="21">
        <f t="shared" si="4"/>
        <v>0</v>
      </c>
      <c r="AC15" s="21">
        <f t="shared" si="5"/>
        <v>0</v>
      </c>
      <c r="AD15" s="128">
        <f t="shared" si="12"/>
        <v>0</v>
      </c>
      <c r="AE15" s="284" t="str">
        <f t="shared" si="7"/>
        <v>x</v>
      </c>
      <c r="AF15" s="285" t="str">
        <f t="shared" si="8"/>
        <v xml:space="preserve"> </v>
      </c>
    </row>
    <row r="16" spans="1:34">
      <c r="B16" s="34">
        <f t="shared" si="11"/>
        <v>12</v>
      </c>
      <c r="C16" s="433"/>
      <c r="D16" s="102" t="s">
        <v>19</v>
      </c>
      <c r="E16" s="251"/>
      <c r="F16" s="251"/>
      <c r="G16" s="56"/>
      <c r="H16" s="56"/>
      <c r="I16" s="56"/>
      <c r="J16" s="56"/>
      <c r="K16" s="252"/>
      <c r="L16" s="101"/>
      <c r="M16" s="151" t="str">
        <f>IF(AND(T16=Punkte!$A$15,E16=$C$306,U16=Punkte!$B$17),Punkte!$B$19,IF(AND(T16=Punkte!$A$15,E16=$C$306,U16=Punkte!$C$17),Punkte!$C$19,IF(AND(T16=Punkte!$A$15,E16=$C$306,U16=Punkte!$D$17),Punkte!$D$19,IF(AND(T16=Punkte!$A$15,E16=$C$306,U16=Punkte!$E$17),Punkte!$E$19," "))))</f>
        <v xml:space="preserve"> </v>
      </c>
      <c r="N16" s="152" t="str">
        <f>IF(AND(T16=Punkte!$A$15,F16=$C$306),Punkte!$B$23," ")</f>
        <v xml:space="preserve"> </v>
      </c>
      <c r="O16" s="156">
        <f>IF(ISERROR(IF(AD16&lt;0,,HLOOKUP(AD16,Punkte!$B$4:$F$6,3,FALSE))),,IF(AD16&lt;0,,HLOOKUP(AD16,Punkte!$B$4:$F$6,3,FALSE)))</f>
        <v>0</v>
      </c>
      <c r="P16" s="261">
        <f t="shared" si="9"/>
        <v>0</v>
      </c>
      <c r="Q16" s="160">
        <f>IF(AND(T16=Punkte!$A$15,U16=Punkte!$B$17),Punkte!$B$19,IF(AND(T16=Punkte!$A$15,U16=Punkte!$C$17),Punkte!$C$19,IF(AND(T16=Punkte!$A$15,U16=Punkte!$D$17),Punkte!$D$19,IF(AND(T16=Punkte!$A$15,U16=Punkte!$E$17),Punkte!$E$19,IF(Kriterien!T16=Punkte!$A$2,Punkte!$B$6, " ")))))</f>
        <v>1</v>
      </c>
      <c r="R16" s="397">
        <f t="shared" si="10"/>
        <v>1</v>
      </c>
      <c r="S16" s="100"/>
      <c r="T16" s="180" t="s">
        <v>125</v>
      </c>
      <c r="U16" s="173"/>
      <c r="V16" s="186"/>
      <c r="W16" s="190">
        <f t="shared" si="0"/>
        <v>0</v>
      </c>
      <c r="X16" s="111"/>
      <c r="Y16" s="24">
        <f t="shared" si="1"/>
        <v>0</v>
      </c>
      <c r="Z16" s="24">
        <f t="shared" si="2"/>
        <v>0</v>
      </c>
      <c r="AA16" s="24">
        <f t="shared" si="3"/>
        <v>0</v>
      </c>
      <c r="AB16" s="24">
        <f t="shared" si="4"/>
        <v>0</v>
      </c>
      <c r="AC16" s="24">
        <f t="shared" si="5"/>
        <v>0</v>
      </c>
      <c r="AD16" s="129">
        <f t="shared" si="12"/>
        <v>0</v>
      </c>
      <c r="AE16" s="286" t="str">
        <f t="shared" si="7"/>
        <v xml:space="preserve"> </v>
      </c>
      <c r="AF16" s="287" t="str">
        <f t="shared" si="8"/>
        <v>x</v>
      </c>
    </row>
    <row r="17" spans="2:34">
      <c r="B17" s="34">
        <f t="shared" si="11"/>
        <v>13</v>
      </c>
      <c r="C17" s="434" t="s">
        <v>7</v>
      </c>
      <c r="D17" s="29" t="s">
        <v>14</v>
      </c>
      <c r="E17" s="57"/>
      <c r="F17" s="58"/>
      <c r="G17" s="58"/>
      <c r="H17" s="58"/>
      <c r="I17" s="58"/>
      <c r="J17" s="58"/>
      <c r="K17" s="253"/>
      <c r="L17" s="101"/>
      <c r="M17" s="145" t="str">
        <f>IF(AND(T17=Punkte!$A$15,E17=$C$306,U17=Punkte!$B$17),Punkte!$B$19,IF(AND(T17=Punkte!$A$15,E17=$C$306,U17=Punkte!$C$17),Punkte!$C$19,IF(AND(T17=Punkte!$A$15,E17=$C$306,U17=Punkte!$D$17),Punkte!$D$19,IF(AND(T17=Punkte!$A$15,E17=$C$306,U17=Punkte!$E$17),Punkte!$E$19," "))))</f>
        <v xml:space="preserve"> </v>
      </c>
      <c r="N17" s="146" t="str">
        <f>IF(AND(T17=Punkte!$A$15,F17=$C$306),Punkte!$B$23," ")</f>
        <v xml:space="preserve"> </v>
      </c>
      <c r="O17" s="154">
        <f>IF(ISERROR(IF(AD17&lt;0,,HLOOKUP(AD17,Punkte!$B$4:$F$6,3,FALSE))),,IF(AD17&lt;0,,HLOOKUP(AD17,Punkte!$B$4:$F$6,3,FALSE)))</f>
        <v>0</v>
      </c>
      <c r="P17" s="260">
        <f t="shared" si="9"/>
        <v>0</v>
      </c>
      <c r="Q17" s="159">
        <f>IF(AND(T17=Punkte!$A$15,U17=Punkte!$B$17),Punkte!$B$19,IF(AND(T17=Punkte!$A$15,U17=Punkte!$C$17),Punkte!$C$19,IF(AND(T17=Punkte!$A$15,U17=Punkte!$D$17),Punkte!$D$19,IF(AND(T17=Punkte!$A$15,U17=Punkte!$E$17),Punkte!$E$19,IF(Kriterien!T17=Punkte!$A$2,Punkte!$B$6, " ")))))</f>
        <v>2</v>
      </c>
      <c r="R17" s="396">
        <f t="shared" si="10"/>
        <v>2</v>
      </c>
      <c r="S17" s="100"/>
      <c r="T17" s="176" t="s">
        <v>123</v>
      </c>
      <c r="U17" s="167">
        <v>2</v>
      </c>
      <c r="V17" s="182"/>
      <c r="W17" s="147">
        <f t="shared" si="0"/>
        <v>0</v>
      </c>
      <c r="X17" s="183"/>
      <c r="Y17" s="25">
        <f t="shared" si="1"/>
        <v>0</v>
      </c>
      <c r="Z17" s="25">
        <f t="shared" si="2"/>
        <v>0</v>
      </c>
      <c r="AA17" s="25">
        <f t="shared" si="3"/>
        <v>0</v>
      </c>
      <c r="AB17" s="25">
        <f t="shared" si="4"/>
        <v>0</v>
      </c>
      <c r="AC17" s="25">
        <f t="shared" si="5"/>
        <v>0</v>
      </c>
      <c r="AD17" s="130">
        <f t="shared" si="12"/>
        <v>0</v>
      </c>
      <c r="AE17" s="284" t="str">
        <f t="shared" si="7"/>
        <v>x</v>
      </c>
      <c r="AF17" s="285" t="str">
        <f t="shared" si="8"/>
        <v xml:space="preserve"> </v>
      </c>
    </row>
    <row r="18" spans="2:34" ht="15" customHeight="1">
      <c r="B18" s="34">
        <f t="shared" si="11"/>
        <v>14</v>
      </c>
      <c r="C18" s="429"/>
      <c r="D18" s="12" t="s">
        <v>3</v>
      </c>
      <c r="E18" s="43"/>
      <c r="F18" s="44"/>
      <c r="G18" s="44"/>
      <c r="H18" s="44"/>
      <c r="I18" s="44"/>
      <c r="J18" s="44"/>
      <c r="K18" s="254"/>
      <c r="L18" s="101"/>
      <c r="M18" s="148" t="str">
        <f>IF(AND(T18=Punkte!$A$15,E18=$C$306,U18=Punkte!$B$17),Punkte!$B$19,IF(AND(T18=Punkte!$A$15,E18=$C$306,U18=Punkte!$C$17),Punkte!$C$19,IF(AND(T18=Punkte!$A$15,E18=$C$306,U18=Punkte!$D$17),Punkte!$D$19,IF(AND(T18=Punkte!$A$15,E18=$C$306,U18=Punkte!$E$17),Punkte!$E$19," "))))</f>
        <v xml:space="preserve"> </v>
      </c>
      <c r="N18" s="149" t="str">
        <f>IF(AND(T18=Punkte!$A$15,F18=$C$306),Punkte!$B$23," ")</f>
        <v xml:space="preserve"> </v>
      </c>
      <c r="O18" s="155">
        <f>IF(ISERROR(IF(AD18&lt;0,,HLOOKUP(AD18,Punkte!$B$4:$F$6,3,FALSE))),,IF(AD18&lt;0,,HLOOKUP(AD18,Punkte!$B$4:$F$6,3,FALSE)))</f>
        <v>0</v>
      </c>
      <c r="P18" s="260">
        <f t="shared" si="9"/>
        <v>0</v>
      </c>
      <c r="Q18" s="159">
        <f>IF(AND(T18=Punkte!$A$15,U18=Punkte!$B$17),Punkte!$B$19,IF(AND(T18=Punkte!$A$15,U18=Punkte!$C$17),Punkte!$C$19,IF(AND(T18=Punkte!$A$15,U18=Punkte!$D$17),Punkte!$D$19,IF(AND(T18=Punkte!$A$15,U18=Punkte!$E$17),Punkte!$E$19,IF(Kriterien!T18=Punkte!$A$2,Punkte!$B$6, " ")))))</f>
        <v>1</v>
      </c>
      <c r="R18" s="396">
        <f t="shared" si="10"/>
        <v>1</v>
      </c>
      <c r="S18" s="100"/>
      <c r="T18" s="178" t="s">
        <v>123</v>
      </c>
      <c r="U18" s="170">
        <v>1</v>
      </c>
      <c r="V18" s="184"/>
      <c r="W18" s="150">
        <f t="shared" si="0"/>
        <v>0</v>
      </c>
      <c r="X18" s="185"/>
      <c r="Y18" s="21">
        <f t="shared" si="1"/>
        <v>0</v>
      </c>
      <c r="Z18" s="21">
        <f t="shared" si="2"/>
        <v>0</v>
      </c>
      <c r="AA18" s="21">
        <f t="shared" si="3"/>
        <v>0</v>
      </c>
      <c r="AB18" s="21">
        <f t="shared" si="4"/>
        <v>0</v>
      </c>
      <c r="AC18" s="21">
        <f t="shared" si="5"/>
        <v>0</v>
      </c>
      <c r="AD18" s="128">
        <f t="shared" si="12"/>
        <v>0</v>
      </c>
      <c r="AE18" s="284" t="str">
        <f t="shared" si="7"/>
        <v>x</v>
      </c>
      <c r="AF18" s="285" t="str">
        <f t="shared" si="8"/>
        <v xml:space="preserve"> </v>
      </c>
    </row>
    <row r="19" spans="2:34" ht="25.5">
      <c r="B19" s="34">
        <f t="shared" si="11"/>
        <v>15</v>
      </c>
      <c r="C19" s="429"/>
      <c r="D19" s="12" t="s">
        <v>110</v>
      </c>
      <c r="E19" s="43"/>
      <c r="F19" s="44"/>
      <c r="G19" s="44"/>
      <c r="H19" s="44"/>
      <c r="I19" s="44"/>
      <c r="J19" s="44"/>
      <c r="K19" s="254"/>
      <c r="L19" s="101"/>
      <c r="M19" s="148" t="str">
        <f>IF(AND(T19=Punkte!$A$15,E19=$C$306,U19=Punkte!$B$17),Punkte!$B$19,IF(AND(T19=Punkte!$A$15,E19=$C$306,U19=Punkte!$C$17),Punkte!$C$19,IF(AND(T19=Punkte!$A$15,E19=$C$306,U19=Punkte!$D$17),Punkte!$D$19,IF(AND(T19=Punkte!$A$15,E19=$C$306,U19=Punkte!$E$17),Punkte!$E$19," "))))</f>
        <v xml:space="preserve"> </v>
      </c>
      <c r="N19" s="149" t="str">
        <f>IF(AND(T19=Punkte!$A$15,F19=$C$306),Punkte!$B$23," ")</f>
        <v xml:space="preserve"> </v>
      </c>
      <c r="O19" s="155">
        <f>IF(ISERROR(IF(AD19&lt;0,,HLOOKUP(AD19,Punkte!$B$4:$F$6,3,FALSE))),,IF(AD19&lt;0,,HLOOKUP(AD19,Punkte!$B$4:$F$6,3,FALSE)))</f>
        <v>0</v>
      </c>
      <c r="P19" s="260">
        <f t="shared" si="9"/>
        <v>0</v>
      </c>
      <c r="Q19" s="159">
        <f>IF(AND(T19=Punkte!$A$15,U19=Punkte!$B$17),Punkte!$B$19,IF(AND(T19=Punkte!$A$15,U19=Punkte!$C$17),Punkte!$C$19,IF(AND(T19=Punkte!$A$15,U19=Punkte!$D$17),Punkte!$D$19,IF(AND(T19=Punkte!$A$15,U19=Punkte!$E$17),Punkte!$E$19,IF(Kriterien!T19=Punkte!$A$2,Punkte!$B$6, " ")))))</f>
        <v>2</v>
      </c>
      <c r="R19" s="396">
        <f t="shared" si="10"/>
        <v>2</v>
      </c>
      <c r="S19" s="100"/>
      <c r="T19" s="178" t="s">
        <v>123</v>
      </c>
      <c r="U19" s="170">
        <v>2</v>
      </c>
      <c r="V19" s="184"/>
      <c r="W19" s="150">
        <f t="shared" si="0"/>
        <v>0</v>
      </c>
      <c r="X19" s="185"/>
      <c r="Y19" s="21">
        <f t="shared" si="1"/>
        <v>0</v>
      </c>
      <c r="Z19" s="21">
        <f t="shared" si="2"/>
        <v>0</v>
      </c>
      <c r="AA19" s="21">
        <f t="shared" si="3"/>
        <v>0</v>
      </c>
      <c r="AB19" s="21">
        <f t="shared" si="4"/>
        <v>0</v>
      </c>
      <c r="AC19" s="21">
        <f t="shared" si="5"/>
        <v>0</v>
      </c>
      <c r="AD19" s="128">
        <f t="shared" si="12"/>
        <v>0</v>
      </c>
      <c r="AE19" s="284" t="str">
        <f t="shared" si="7"/>
        <v>x</v>
      </c>
      <c r="AF19" s="285" t="str">
        <f t="shared" si="8"/>
        <v xml:space="preserve"> </v>
      </c>
    </row>
    <row r="20" spans="2:34" ht="25.5">
      <c r="B20" s="34">
        <f t="shared" si="11"/>
        <v>16</v>
      </c>
      <c r="C20" s="429"/>
      <c r="D20" s="12" t="s">
        <v>22</v>
      </c>
      <c r="E20" s="43"/>
      <c r="F20" s="44"/>
      <c r="G20" s="44"/>
      <c r="H20" s="44"/>
      <c r="I20" s="44"/>
      <c r="J20" s="44"/>
      <c r="K20" s="254"/>
      <c r="L20" s="101"/>
      <c r="M20" s="148" t="str">
        <f>IF(AND(T20=Punkte!$A$15,E20=$C$306,U20=Punkte!$B$17),Punkte!$B$19,IF(AND(T20=Punkte!$A$15,E20=$C$306,U20=Punkte!$C$17),Punkte!$C$19,IF(AND(T20=Punkte!$A$15,E20=$C$306,U20=Punkte!$D$17),Punkte!$D$19,IF(AND(T20=Punkte!$A$15,E20=$C$306,U20=Punkte!$E$17),Punkte!$E$19," "))))</f>
        <v xml:space="preserve"> </v>
      </c>
      <c r="N20" s="149" t="str">
        <f>IF(AND(T20=Punkte!$A$15,F20=$C$306),Punkte!$B$23," ")</f>
        <v xml:space="preserve"> </v>
      </c>
      <c r="O20" s="155">
        <f>IF(ISERROR(IF(AD20&lt;0,,HLOOKUP(AD20,Punkte!$B$4:$F$6,3,FALSE))),,IF(AD20&lt;0,,HLOOKUP(AD20,Punkte!$B$4:$F$6,3,FALSE)))</f>
        <v>0</v>
      </c>
      <c r="P20" s="260">
        <f t="shared" si="9"/>
        <v>0</v>
      </c>
      <c r="Q20" s="159">
        <f>IF(AND(T20=Punkte!$A$15,U20=Punkte!$B$17),Punkte!$B$19,IF(AND(T20=Punkte!$A$15,U20=Punkte!$C$17),Punkte!$C$19,IF(AND(T20=Punkte!$A$15,U20=Punkte!$D$17),Punkte!$D$19,IF(AND(T20=Punkte!$A$15,U20=Punkte!$E$17),Punkte!$E$19,IF(Kriterien!T20=Punkte!$A$2,Punkte!$B$6, " ")))))</f>
        <v>1</v>
      </c>
      <c r="R20" s="396">
        <f t="shared" si="10"/>
        <v>1</v>
      </c>
      <c r="S20" s="100"/>
      <c r="T20" s="178" t="s">
        <v>125</v>
      </c>
      <c r="U20" s="170"/>
      <c r="V20" s="184"/>
      <c r="W20" s="150">
        <f t="shared" si="0"/>
        <v>0</v>
      </c>
      <c r="X20" s="185"/>
      <c r="Y20" s="21">
        <f t="shared" si="1"/>
        <v>0</v>
      </c>
      <c r="Z20" s="21">
        <f t="shared" si="2"/>
        <v>0</v>
      </c>
      <c r="AA20" s="21">
        <f t="shared" si="3"/>
        <v>0</v>
      </c>
      <c r="AB20" s="21">
        <f t="shared" si="4"/>
        <v>0</v>
      </c>
      <c r="AC20" s="21">
        <f t="shared" si="5"/>
        <v>0</v>
      </c>
      <c r="AD20" s="128">
        <f t="shared" si="12"/>
        <v>0</v>
      </c>
      <c r="AE20" s="284" t="str">
        <f t="shared" si="7"/>
        <v xml:space="preserve"> </v>
      </c>
      <c r="AF20" s="285" t="str">
        <f t="shared" si="8"/>
        <v>x</v>
      </c>
    </row>
    <row r="21" spans="2:34" ht="25.5">
      <c r="B21" s="34">
        <f t="shared" si="11"/>
        <v>17</v>
      </c>
      <c r="C21" s="429"/>
      <c r="D21" s="12" t="s">
        <v>17</v>
      </c>
      <c r="E21" s="43"/>
      <c r="F21" s="44"/>
      <c r="G21" s="44"/>
      <c r="H21" s="44"/>
      <c r="I21" s="44"/>
      <c r="J21" s="44"/>
      <c r="K21" s="254"/>
      <c r="L21" s="101"/>
      <c r="M21" s="148" t="str">
        <f>IF(AND(T21=Punkte!$A$15,E21=$C$306,U21=Punkte!$B$17),Punkte!$B$19,IF(AND(T21=Punkte!$A$15,E21=$C$306,U21=Punkte!$C$17),Punkte!$C$19,IF(AND(T21=Punkte!$A$15,E21=$C$306,U21=Punkte!$D$17),Punkte!$D$19,IF(AND(T21=Punkte!$A$15,E21=$C$306,U21=Punkte!$E$17),Punkte!$E$19," "))))</f>
        <v xml:space="preserve"> </v>
      </c>
      <c r="N21" s="149" t="str">
        <f>IF(AND(T21=Punkte!$A$15,F21=$C$306),Punkte!$B$23," ")</f>
        <v xml:space="preserve"> </v>
      </c>
      <c r="O21" s="155">
        <f>IF(ISERROR(IF(AD21&lt;0,,HLOOKUP(AD21,Punkte!$B$4:$F$6,3,FALSE))),,IF(AD21&lt;0,,HLOOKUP(AD21,Punkte!$B$4:$F$6,3,FALSE)))</f>
        <v>0</v>
      </c>
      <c r="P21" s="260">
        <f t="shared" si="9"/>
        <v>0</v>
      </c>
      <c r="Q21" s="159">
        <f>IF(AND(T21=Punkte!$A$15,U21=Punkte!$B$17),Punkte!$B$19,IF(AND(T21=Punkte!$A$15,U21=Punkte!$C$17),Punkte!$C$19,IF(AND(T21=Punkte!$A$15,U21=Punkte!$D$17),Punkte!$D$19,IF(AND(T21=Punkte!$A$15,U21=Punkte!$E$17),Punkte!$E$19,IF(Kriterien!T21=Punkte!$A$2,Punkte!$B$6, " ")))))</f>
        <v>1</v>
      </c>
      <c r="R21" s="396">
        <f t="shared" si="10"/>
        <v>1</v>
      </c>
      <c r="S21" s="100"/>
      <c r="T21" s="178" t="s">
        <v>125</v>
      </c>
      <c r="U21" s="170"/>
      <c r="V21" s="184"/>
      <c r="W21" s="150">
        <f t="shared" si="0"/>
        <v>0</v>
      </c>
      <c r="X21" s="185"/>
      <c r="Y21" s="21">
        <f t="shared" si="1"/>
        <v>0</v>
      </c>
      <c r="Z21" s="21">
        <f t="shared" si="2"/>
        <v>0</v>
      </c>
      <c r="AA21" s="21">
        <f t="shared" si="3"/>
        <v>0</v>
      </c>
      <c r="AB21" s="21">
        <f t="shared" si="4"/>
        <v>0</v>
      </c>
      <c r="AC21" s="21">
        <f t="shared" si="5"/>
        <v>0</v>
      </c>
      <c r="AD21" s="128">
        <f t="shared" si="12"/>
        <v>0</v>
      </c>
      <c r="AE21" s="284" t="str">
        <f t="shared" si="7"/>
        <v xml:space="preserve"> </v>
      </c>
      <c r="AF21" s="285" t="str">
        <f t="shared" si="8"/>
        <v>x</v>
      </c>
    </row>
    <row r="22" spans="2:34" ht="38.25">
      <c r="B22" s="34">
        <f t="shared" si="11"/>
        <v>18</v>
      </c>
      <c r="C22" s="429"/>
      <c r="D22" s="12" t="s">
        <v>23</v>
      </c>
      <c r="E22" s="43"/>
      <c r="F22" s="44"/>
      <c r="G22" s="44"/>
      <c r="H22" s="44"/>
      <c r="I22" s="44"/>
      <c r="J22" s="44"/>
      <c r="K22" s="254"/>
      <c r="L22" s="101"/>
      <c r="M22" s="148" t="str">
        <f>IF(AND(T22=Punkte!$A$15,E22=$C$306,U22=Punkte!$B$17),Punkte!$B$19,IF(AND(T22=Punkte!$A$15,E22=$C$306,U22=Punkte!$C$17),Punkte!$C$19,IF(AND(T22=Punkte!$A$15,E22=$C$306,U22=Punkte!$D$17),Punkte!$D$19,IF(AND(T22=Punkte!$A$15,E22=$C$306,U22=Punkte!$E$17),Punkte!$E$19," "))))</f>
        <v xml:space="preserve"> </v>
      </c>
      <c r="N22" s="149" t="str">
        <f>IF(AND(T22=Punkte!$A$15,F22=$C$306),Punkte!$B$23," ")</f>
        <v xml:space="preserve"> </v>
      </c>
      <c r="O22" s="155">
        <f>IF(ISERROR(IF(AD22&lt;0,,HLOOKUP(AD22,Punkte!$B$4:$F$6,3,FALSE))),,IF(AD22&lt;0,,HLOOKUP(AD22,Punkte!$B$4:$F$6,3,FALSE)))</f>
        <v>0</v>
      </c>
      <c r="P22" s="260">
        <f t="shared" si="9"/>
        <v>0</v>
      </c>
      <c r="Q22" s="159">
        <f>IF(AND(T22=Punkte!$A$15,U22=Punkte!$B$17),Punkte!$B$19,IF(AND(T22=Punkte!$A$15,U22=Punkte!$C$17),Punkte!$C$19,IF(AND(T22=Punkte!$A$15,U22=Punkte!$D$17),Punkte!$D$19,IF(AND(T22=Punkte!$A$15,U22=Punkte!$E$17),Punkte!$E$19,IF(Kriterien!T22=Punkte!$A$2,Punkte!$B$6, " ")))))</f>
        <v>1</v>
      </c>
      <c r="R22" s="396">
        <f t="shared" si="10"/>
        <v>1</v>
      </c>
      <c r="S22" s="100"/>
      <c r="T22" s="178" t="s">
        <v>123</v>
      </c>
      <c r="U22" s="170">
        <v>1</v>
      </c>
      <c r="V22" s="184"/>
      <c r="W22" s="150">
        <f t="shared" si="0"/>
        <v>0</v>
      </c>
      <c r="X22" s="185"/>
      <c r="Y22" s="21">
        <f t="shared" si="1"/>
        <v>0</v>
      </c>
      <c r="Z22" s="21">
        <f t="shared" si="2"/>
        <v>0</v>
      </c>
      <c r="AA22" s="21">
        <f t="shared" si="3"/>
        <v>0</v>
      </c>
      <c r="AB22" s="21">
        <f t="shared" si="4"/>
        <v>0</v>
      </c>
      <c r="AC22" s="21">
        <f t="shared" si="5"/>
        <v>0</v>
      </c>
      <c r="AD22" s="128">
        <f t="shared" si="12"/>
        <v>0</v>
      </c>
      <c r="AE22" s="284" t="str">
        <f t="shared" si="7"/>
        <v>x</v>
      </c>
      <c r="AF22" s="285" t="str">
        <f t="shared" si="8"/>
        <v xml:space="preserve"> </v>
      </c>
    </row>
    <row r="23" spans="2:34" ht="25.5">
      <c r="B23" s="34">
        <f t="shared" si="11"/>
        <v>19</v>
      </c>
      <c r="C23" s="429"/>
      <c r="D23" s="12" t="s">
        <v>4</v>
      </c>
      <c r="E23" s="43"/>
      <c r="F23" s="44"/>
      <c r="G23" s="44"/>
      <c r="H23" s="44"/>
      <c r="I23" s="44"/>
      <c r="J23" s="44"/>
      <c r="K23" s="254"/>
      <c r="L23" s="101"/>
      <c r="M23" s="148" t="str">
        <f>IF(AND(T23=Punkte!$A$15,E23=$C$306,U23=Punkte!$B$17),Punkte!$B$19,IF(AND(T23=Punkte!$A$15,E23=$C$306,U23=Punkte!$C$17),Punkte!$C$19,IF(AND(T23=Punkte!$A$15,E23=$C$306,U23=Punkte!$D$17),Punkte!$D$19,IF(AND(T23=Punkte!$A$15,E23=$C$306,U23=Punkte!$E$17),Punkte!$E$19," "))))</f>
        <v xml:space="preserve"> </v>
      </c>
      <c r="N23" s="149" t="str">
        <f>IF(AND(T23=Punkte!$A$15,F23=$C$306),Punkte!$B$23," ")</f>
        <v xml:space="preserve"> </v>
      </c>
      <c r="O23" s="155">
        <f>IF(ISERROR(IF(AD23&lt;0,,HLOOKUP(AD23,Punkte!$B$4:$F$6,3,FALSE))),,IF(AD23&lt;0,,HLOOKUP(AD23,Punkte!$B$4:$F$6,3,FALSE)))</f>
        <v>0</v>
      </c>
      <c r="P23" s="260">
        <f t="shared" si="9"/>
        <v>0</v>
      </c>
      <c r="Q23" s="159">
        <f>IF(AND(T23=Punkte!$A$15,U23=Punkte!$B$17),Punkte!$B$19,IF(AND(T23=Punkte!$A$15,U23=Punkte!$C$17),Punkte!$C$19,IF(AND(T23=Punkte!$A$15,U23=Punkte!$D$17),Punkte!$D$19,IF(AND(T23=Punkte!$A$15,U23=Punkte!$E$17),Punkte!$E$19,IF(Kriterien!T23=Punkte!$A$2,Punkte!$B$6, " ")))))</f>
        <v>1</v>
      </c>
      <c r="R23" s="396">
        <f t="shared" si="10"/>
        <v>1</v>
      </c>
      <c r="S23" s="100"/>
      <c r="T23" s="178" t="s">
        <v>123</v>
      </c>
      <c r="U23" s="170">
        <v>1</v>
      </c>
      <c r="V23" s="184"/>
      <c r="W23" s="150">
        <f t="shared" si="0"/>
        <v>0</v>
      </c>
      <c r="X23" s="185"/>
      <c r="Y23" s="21">
        <f t="shared" si="1"/>
        <v>0</v>
      </c>
      <c r="Z23" s="21">
        <f t="shared" si="2"/>
        <v>0</v>
      </c>
      <c r="AA23" s="21">
        <f t="shared" si="3"/>
        <v>0</v>
      </c>
      <c r="AB23" s="21">
        <f t="shared" si="4"/>
        <v>0</v>
      </c>
      <c r="AC23" s="21">
        <f t="shared" si="5"/>
        <v>0</v>
      </c>
      <c r="AD23" s="128">
        <f t="shared" si="12"/>
        <v>0</v>
      </c>
      <c r="AE23" s="284" t="str">
        <f t="shared" si="7"/>
        <v>x</v>
      </c>
      <c r="AF23" s="285" t="str">
        <f t="shared" si="8"/>
        <v xml:space="preserve"> </v>
      </c>
    </row>
    <row r="24" spans="2:34" ht="25.5">
      <c r="B24" s="34">
        <f t="shared" si="11"/>
        <v>20</v>
      </c>
      <c r="C24" s="429"/>
      <c r="D24" s="12" t="s">
        <v>30</v>
      </c>
      <c r="E24" s="43"/>
      <c r="F24" s="44"/>
      <c r="G24" s="44"/>
      <c r="H24" s="44"/>
      <c r="I24" s="44"/>
      <c r="J24" s="44"/>
      <c r="K24" s="254"/>
      <c r="L24" s="101"/>
      <c r="M24" s="148" t="str">
        <f>IF(AND(T24=Punkte!$A$15,E24=$C$306,U24=Punkte!$B$17),Punkte!$B$19,IF(AND(T24=Punkte!$A$15,E24=$C$306,U24=Punkte!$C$17),Punkte!$C$19,IF(AND(T24=Punkte!$A$15,E24=$C$306,U24=Punkte!$D$17),Punkte!$D$19,IF(AND(T24=Punkte!$A$15,E24=$C$306,U24=Punkte!$E$17),Punkte!$E$19," "))))</f>
        <v xml:space="preserve"> </v>
      </c>
      <c r="N24" s="149" t="str">
        <f>IF(AND(T24=Punkte!$A$15,F24=$C$306),Punkte!$B$23," ")</f>
        <v xml:space="preserve"> </v>
      </c>
      <c r="O24" s="155">
        <f>IF(ISERROR(IF(AD24&lt;0,,HLOOKUP(AD24,Punkte!$B$4:$F$6,3,FALSE))),,IF(AD24&lt;0,,HLOOKUP(AD24,Punkte!$B$4:$F$6,3,FALSE)))</f>
        <v>0</v>
      </c>
      <c r="P24" s="260">
        <f t="shared" si="9"/>
        <v>0</v>
      </c>
      <c r="Q24" s="159">
        <f>IF(AND(T24=Punkte!$A$15,U24=Punkte!$B$17),Punkte!$B$19,IF(AND(T24=Punkte!$A$15,U24=Punkte!$C$17),Punkte!$C$19,IF(AND(T24=Punkte!$A$15,U24=Punkte!$D$17),Punkte!$D$19,IF(AND(T24=Punkte!$A$15,U24=Punkte!$E$17),Punkte!$E$19,IF(Kriterien!T24=Punkte!$A$2,Punkte!$B$6, " ")))))</f>
        <v>1</v>
      </c>
      <c r="R24" s="396">
        <f t="shared" si="10"/>
        <v>1</v>
      </c>
      <c r="S24" s="100"/>
      <c r="T24" s="178" t="s">
        <v>123</v>
      </c>
      <c r="U24" s="170">
        <v>1</v>
      </c>
      <c r="V24" s="184"/>
      <c r="W24" s="150">
        <f t="shared" si="0"/>
        <v>0</v>
      </c>
      <c r="X24" s="185"/>
      <c r="Y24" s="21">
        <f t="shared" si="1"/>
        <v>0</v>
      </c>
      <c r="Z24" s="21">
        <f t="shared" si="2"/>
        <v>0</v>
      </c>
      <c r="AA24" s="21">
        <f t="shared" si="3"/>
        <v>0</v>
      </c>
      <c r="AB24" s="21">
        <f t="shared" si="4"/>
        <v>0</v>
      </c>
      <c r="AC24" s="21">
        <f t="shared" si="5"/>
        <v>0</v>
      </c>
      <c r="AD24" s="128">
        <f t="shared" si="12"/>
        <v>0</v>
      </c>
      <c r="AE24" s="284" t="str">
        <f t="shared" si="7"/>
        <v>x</v>
      </c>
      <c r="AF24" s="285" t="str">
        <f t="shared" si="8"/>
        <v xml:space="preserve"> </v>
      </c>
    </row>
    <row r="25" spans="2:34" ht="25.5" customHeight="1">
      <c r="B25" s="34">
        <f t="shared" si="11"/>
        <v>21</v>
      </c>
      <c r="C25" s="429"/>
      <c r="D25" s="12" t="s">
        <v>314</v>
      </c>
      <c r="E25" s="43"/>
      <c r="F25" s="44"/>
      <c r="G25" s="44"/>
      <c r="H25" s="44"/>
      <c r="I25" s="44"/>
      <c r="J25" s="44"/>
      <c r="K25" s="254"/>
      <c r="L25" s="101"/>
      <c r="M25" s="148" t="str">
        <f>IF(AND(T25=Punkte!$A$15,E25=$C$306,U25=Punkte!$B$17),Punkte!$B$19,IF(AND(T25=Punkte!$A$15,E25=$C$306,U25=Punkte!$C$17),Punkte!$C$19,IF(AND(T25=Punkte!$A$15,E25=$C$306,U25=Punkte!$D$17),Punkte!$D$19,IF(AND(T25=Punkte!$A$15,E25=$C$306,U25=Punkte!$E$17),Punkte!$E$19," "))))</f>
        <v xml:space="preserve"> </v>
      </c>
      <c r="N25" s="149" t="str">
        <f>IF(AND(T25=Punkte!$A$15,F25=$C$306),Punkte!$B$23," ")</f>
        <v xml:space="preserve"> </v>
      </c>
      <c r="O25" s="155">
        <f>IF(ISERROR(IF(AD25&lt;0,,HLOOKUP(AD25,Punkte!$B$4:$F$6,3,FALSE))),,IF(AD25&lt;0,,HLOOKUP(AD25,Punkte!$B$4:$F$6,3,FALSE)))</f>
        <v>0</v>
      </c>
      <c r="P25" s="260">
        <f t="shared" si="9"/>
        <v>0</v>
      </c>
      <c r="Q25" s="159">
        <f>IF(AND(T25=Punkte!$A$15,U25=Punkte!$B$17),Punkte!$B$19,IF(AND(T25=Punkte!$A$15,U25=Punkte!$C$17),Punkte!$C$19,IF(AND(T25=Punkte!$A$15,U25=Punkte!$D$17),Punkte!$D$19,IF(AND(T25=Punkte!$A$15,U25=Punkte!$E$17),Punkte!$E$19,IF(Kriterien!T25=Punkte!$A$2,Punkte!$B$6, " ")))))</f>
        <v>1</v>
      </c>
      <c r="R25" s="396">
        <f t="shared" si="10"/>
        <v>1</v>
      </c>
      <c r="S25" s="100"/>
      <c r="T25" s="178" t="s">
        <v>125</v>
      </c>
      <c r="U25" s="170"/>
      <c r="V25" s="184"/>
      <c r="W25" s="150">
        <f t="shared" si="0"/>
        <v>0</v>
      </c>
      <c r="X25" s="185"/>
      <c r="Y25" s="21">
        <f t="shared" si="1"/>
        <v>0</v>
      </c>
      <c r="Z25" s="21">
        <f t="shared" si="2"/>
        <v>0</v>
      </c>
      <c r="AA25" s="21">
        <f t="shared" si="3"/>
        <v>0</v>
      </c>
      <c r="AB25" s="21">
        <f t="shared" si="4"/>
        <v>0</v>
      </c>
      <c r="AC25" s="21">
        <f t="shared" si="5"/>
        <v>0</v>
      </c>
      <c r="AD25" s="128">
        <f>SUM(Y25:AC25)</f>
        <v>0</v>
      </c>
      <c r="AE25" s="284" t="str">
        <f t="shared" si="7"/>
        <v xml:space="preserve"> </v>
      </c>
      <c r="AF25" s="285" t="str">
        <f t="shared" si="8"/>
        <v>x</v>
      </c>
    </row>
    <row r="26" spans="2:34" ht="25.5">
      <c r="B26" s="35">
        <f>B25+1</f>
        <v>22</v>
      </c>
      <c r="C26" s="430"/>
      <c r="D26" s="30" t="s">
        <v>16</v>
      </c>
      <c r="E26" s="61"/>
      <c r="F26" s="62"/>
      <c r="G26" s="62"/>
      <c r="H26" s="62"/>
      <c r="I26" s="62"/>
      <c r="J26" s="62"/>
      <c r="K26" s="255"/>
      <c r="L26" s="101"/>
      <c r="M26" s="342" t="str">
        <f>IF(AND(T26=Punkte!$A$15,E26=$C$306,U26=Punkte!$B$17),Punkte!$B$19,IF(AND(T26=Punkte!$A$15,E26=$C$306,U26=Punkte!$C$17),Punkte!$C$19,IF(AND(T26=Punkte!$A$15,E26=$C$306,U26=Punkte!$D$17),Punkte!$D$19,IF(AND(T26=Punkte!$A$15,E26=$C$306,U26=Punkte!$E$17),Punkte!$E$19," "))))</f>
        <v xml:space="preserve"> </v>
      </c>
      <c r="N26" s="343" t="str">
        <f>IF(AND(T26=Punkte!$A$15,F26=$C$306),Punkte!$B$23," ")</f>
        <v xml:space="preserve"> </v>
      </c>
      <c r="O26" s="344">
        <f>IF(ISERROR(IF(AD26&lt;0,,HLOOKUP(AD26,Punkte!$B$4:$F$6,3,FALSE))),,IF(AD26&lt;0,,HLOOKUP(AD26,Punkte!$B$4:$F$6,3,FALSE)))</f>
        <v>0</v>
      </c>
      <c r="P26" s="261">
        <f t="shared" si="9"/>
        <v>0</v>
      </c>
      <c r="Q26" s="296">
        <f>IF(AND(T26=Punkte!$A$15,U26=Punkte!$B$17),Punkte!$B$19,IF(AND(T26=Punkte!$A$15,U26=Punkte!$C$17),Punkte!$C$19,IF(AND(T26=Punkte!$A$15,U26=Punkte!$D$17),Punkte!$D$19,IF(AND(T26=Punkte!$A$15,U26=Punkte!$E$17),Punkte!$E$19,IF(Kriterien!T26=Punkte!$A$2,Punkte!$B$6, " ")))))</f>
        <v>1</v>
      </c>
      <c r="R26" s="398">
        <f t="shared" si="10"/>
        <v>1</v>
      </c>
      <c r="S26" s="100"/>
      <c r="T26" s="180" t="s">
        <v>125</v>
      </c>
      <c r="U26" s="173"/>
      <c r="V26" s="186"/>
      <c r="W26" s="153">
        <f t="shared" si="0"/>
        <v>0</v>
      </c>
      <c r="X26" s="187"/>
      <c r="Y26" s="114">
        <f t="shared" si="1"/>
        <v>0</v>
      </c>
      <c r="Z26" s="114">
        <f t="shared" si="2"/>
        <v>0</v>
      </c>
      <c r="AA26" s="114">
        <f t="shared" si="3"/>
        <v>0</v>
      </c>
      <c r="AB26" s="114">
        <f t="shared" si="4"/>
        <v>0</v>
      </c>
      <c r="AC26" s="114">
        <f t="shared" si="5"/>
        <v>0</v>
      </c>
      <c r="AD26" s="131">
        <f t="shared" ref="AD26" si="13">SUM(Y26:AC26)</f>
        <v>0</v>
      </c>
      <c r="AE26" s="286" t="str">
        <f t="shared" si="7"/>
        <v xml:space="preserve"> </v>
      </c>
      <c r="AF26" s="287" t="str">
        <f t="shared" si="8"/>
        <v>x</v>
      </c>
    </row>
    <row r="27" spans="2:34" ht="22.5" customHeight="1">
      <c r="B27" s="16"/>
      <c r="C27" s="19"/>
      <c r="D27" s="18"/>
      <c r="E27" s="104"/>
      <c r="F27" s="105"/>
      <c r="G27" s="423" t="s">
        <v>207</v>
      </c>
      <c r="H27" s="424"/>
      <c r="I27" s="425"/>
      <c r="J27" s="426">
        <f>P27/Q27</f>
        <v>0</v>
      </c>
      <c r="K27" s="427"/>
      <c r="L27" s="101"/>
      <c r="M27" s="157">
        <f>SUM(M5:M26)</f>
        <v>0</v>
      </c>
      <c r="N27" s="157">
        <f>SUM(N5:N26)</f>
        <v>0</v>
      </c>
      <c r="O27" s="417">
        <f>SUM(O5:O26)</f>
        <v>0</v>
      </c>
      <c r="P27" s="262">
        <f>SUM(M27:O27)</f>
        <v>0</v>
      </c>
      <c r="Q27" s="263">
        <f>SUM(Q5:Q26)</f>
        <v>27</v>
      </c>
      <c r="R27" s="379">
        <f>P27-Q27</f>
        <v>-27</v>
      </c>
      <c r="S27" s="100"/>
      <c r="T27" s="121" t="s">
        <v>220</v>
      </c>
      <c r="U27" s="115">
        <v>0.7</v>
      </c>
      <c r="V27" s="73"/>
      <c r="W27" s="281">
        <f>Q27*U27</f>
        <v>18.899999999999999</v>
      </c>
      <c r="X27" s="112"/>
      <c r="Y27" s="419"/>
      <c r="Z27" s="419"/>
      <c r="AA27" s="419"/>
      <c r="AB27" s="419"/>
      <c r="AC27" s="419"/>
      <c r="AD27" s="420"/>
    </row>
    <row r="28" spans="2:34" ht="45" customHeight="1">
      <c r="B28" s="454" t="s">
        <v>210</v>
      </c>
      <c r="C28" s="455"/>
      <c r="D28" s="437" t="s">
        <v>235</v>
      </c>
      <c r="E28" s="437"/>
      <c r="F28" s="437"/>
      <c r="G28" s="437"/>
      <c r="H28" s="437"/>
      <c r="I28" s="437"/>
      <c r="J28" s="437"/>
      <c r="K28" s="438"/>
      <c r="L28" s="101"/>
      <c r="M28" s="139"/>
      <c r="N28" s="139"/>
      <c r="O28" s="139"/>
      <c r="P28" s="140"/>
      <c r="Q28" s="141"/>
      <c r="R28" s="399"/>
      <c r="S28" s="100"/>
      <c r="T28" s="142"/>
      <c r="U28" s="143"/>
      <c r="V28" s="144"/>
      <c r="W28" s="74"/>
      <c r="X28" s="86"/>
      <c r="Y28" s="126"/>
      <c r="Z28" s="126"/>
      <c r="AA28" s="126"/>
      <c r="AB28" s="126"/>
      <c r="AC28" s="126"/>
      <c r="AD28" s="85"/>
      <c r="AF28" s="108"/>
    </row>
    <row r="29" spans="2:34" ht="12" customHeight="1">
      <c r="B29" s="79"/>
      <c r="C29" s="78"/>
      <c r="D29" s="79"/>
      <c r="E29" s="79"/>
      <c r="F29" s="79"/>
      <c r="G29" s="80"/>
      <c r="H29" s="80"/>
      <c r="I29" s="80"/>
      <c r="J29" s="80"/>
      <c r="K29" s="76"/>
      <c r="L29" s="101"/>
      <c r="M29" s="136"/>
      <c r="N29" s="136"/>
      <c r="O29" s="136"/>
      <c r="P29" s="137"/>
      <c r="Q29" s="138"/>
      <c r="R29" s="400"/>
      <c r="S29" s="100"/>
      <c r="T29" s="117"/>
      <c r="U29" s="118"/>
      <c r="V29" s="119"/>
      <c r="W29" s="120"/>
      <c r="X29" s="86"/>
      <c r="AD29" s="85"/>
      <c r="AF29" s="108"/>
    </row>
    <row r="30" spans="2:34" s="1" customFormat="1" ht="30" customHeight="1">
      <c r="B30" s="228" t="s">
        <v>169</v>
      </c>
      <c r="C30" s="19" t="s">
        <v>168</v>
      </c>
      <c r="D30" s="17"/>
      <c r="E30" s="17"/>
      <c r="F30" s="17"/>
      <c r="G30" s="17"/>
      <c r="H30" s="17"/>
      <c r="I30" s="17"/>
      <c r="J30" s="17"/>
      <c r="K30" s="246"/>
      <c r="L30" s="101"/>
      <c r="M30" s="96"/>
      <c r="N30" s="91"/>
      <c r="O30" s="106"/>
      <c r="P30" s="245"/>
      <c r="Q30" s="91"/>
      <c r="R30" s="401"/>
      <c r="S30" s="100"/>
      <c r="T30" s="96"/>
      <c r="U30" s="91"/>
      <c r="V30" s="91"/>
      <c r="W30" s="17"/>
      <c r="X30" s="106"/>
      <c r="Y30" s="106"/>
      <c r="Z30" s="106"/>
      <c r="AA30" s="106"/>
      <c r="AB30" s="106"/>
      <c r="AC30" s="106"/>
      <c r="AD30" s="92"/>
      <c r="AE30" s="106"/>
      <c r="AF30" s="106"/>
      <c r="AG30" s="243"/>
      <c r="AH30" s="243"/>
    </row>
    <row r="31" spans="2:34" ht="25.5">
      <c r="B31" s="33">
        <f>B26+1</f>
        <v>23</v>
      </c>
      <c r="C31" s="431" t="s">
        <v>8</v>
      </c>
      <c r="D31" s="27" t="s">
        <v>5</v>
      </c>
      <c r="E31" s="248"/>
      <c r="F31" s="52"/>
      <c r="G31" s="52"/>
      <c r="H31" s="52"/>
      <c r="I31" s="52"/>
      <c r="J31" s="52"/>
      <c r="K31" s="249"/>
      <c r="L31" s="101"/>
      <c r="M31" s="145" t="str">
        <f>IF(AND(T31=Punkte!$A$15,E31=$C$306,U31=Punkte!$B$17),Punkte!$B$19,IF(AND(T31=Punkte!$A$15,E31=$C$306,U31=Punkte!$C$17),Punkte!$C$19,IF(AND(T31=Punkte!$A$15,E31=$C$306,U31=Punkte!$D$17),Punkte!$D$19,IF(AND(T31=Punkte!$A$15,E31=$C$306,U31=Punkte!$E$17),Punkte!$E$19," "))))</f>
        <v xml:space="preserve"> </v>
      </c>
      <c r="N31" s="146" t="str">
        <f>IF(AND(T31=Punkte!$A$15,F31=$C$306),Punkte!$B$23," ")</f>
        <v xml:space="preserve"> </v>
      </c>
      <c r="O31" s="154">
        <f>IF(ISERROR(IF(AD31&lt;0,,HLOOKUP(AD31,Punkte!$B$4:$F$6,3,FALSE))),,IF(AD31&lt;0,,HLOOKUP(AD31,Punkte!$B$4:$F$6,3,FALSE)))</f>
        <v>0</v>
      </c>
      <c r="P31" s="259">
        <f t="shared" ref="P31:P43" si="14">SUM(M31:O31)</f>
        <v>0</v>
      </c>
      <c r="Q31" s="158">
        <f>IF(AND(T31=Punkte!$A$15,U31=Punkte!$B$17),Punkte!$B$19,IF(AND(T31=Punkte!$A$15,U31=Punkte!$C$17),Punkte!$C$19,IF(AND(T31=Punkte!$A$15,U31=Punkte!$D$17),Punkte!$D$19,IF(AND(T31=Punkte!$A$15,U31=Punkte!$E$17),Punkte!$E$19,IF(Kriterien!T31=Punkte!$A$2,Punkte!$B$6, " ")))))</f>
        <v>1</v>
      </c>
      <c r="R31" s="395">
        <f t="shared" ref="R31:R43" si="15">Q31-P31</f>
        <v>1</v>
      </c>
      <c r="S31" s="100"/>
      <c r="T31" s="176" t="s">
        <v>123</v>
      </c>
      <c r="U31" s="167">
        <v>1</v>
      </c>
      <c r="V31" s="168"/>
      <c r="W31" s="167">
        <f t="shared" ref="W31:W43" si="16">COUNTIF(E31:K31,$C$306)</f>
        <v>0</v>
      </c>
      <c r="X31" s="167"/>
      <c r="Y31" s="169">
        <f t="shared" ref="Y31:Y43" si="17">IF(G31="x",G$2,)</f>
        <v>0</v>
      </c>
      <c r="Z31" s="169">
        <f t="shared" ref="Z31:Z43" si="18">IF(H31="x",H$2,)</f>
        <v>0</v>
      </c>
      <c r="AA31" s="169">
        <f t="shared" ref="AA31:AA43" si="19">IF(I31="x",I$2,)</f>
        <v>0</v>
      </c>
      <c r="AB31" s="169">
        <f t="shared" ref="AB31:AB43" si="20">IF(J31="x",J$2,)</f>
        <v>0</v>
      </c>
      <c r="AC31" s="169">
        <f t="shared" ref="AC31:AC43" si="21">IF(K31="x",K$2,)</f>
        <v>0</v>
      </c>
      <c r="AD31" s="177">
        <f t="shared" ref="AD31:AD43" si="22">SUM(Y31:AC31)</f>
        <v>0</v>
      </c>
      <c r="AE31" s="284" t="str">
        <f t="shared" ref="AE31:AE43" si="23">IF(T31="J/N","x", " ")</f>
        <v>x</v>
      </c>
      <c r="AF31" s="285" t="str">
        <f t="shared" ref="AF31:AF43" si="24">IF(T31="Skala","x"," ")</f>
        <v xml:space="preserve"> </v>
      </c>
    </row>
    <row r="32" spans="2:34">
      <c r="B32" s="34">
        <f>B31+1</f>
        <v>24</v>
      </c>
      <c r="C32" s="432"/>
      <c r="D32" s="23" t="s">
        <v>13</v>
      </c>
      <c r="E32" s="41"/>
      <c r="F32" s="42"/>
      <c r="G32" s="42"/>
      <c r="H32" s="42"/>
      <c r="I32" s="42"/>
      <c r="J32" s="42"/>
      <c r="K32" s="265"/>
      <c r="L32" s="101"/>
      <c r="M32" s="148" t="str">
        <f>IF(AND(T32=Punkte!$A$15,E32=$C$306,U32=Punkte!$B$17),Punkte!$B$19,IF(AND(T32=Punkte!$A$15,E32=$C$306,U32=Punkte!$C$17),Punkte!$C$19,IF(AND(T32=Punkte!$A$15,E32=$C$306,U32=Punkte!$D$17),Punkte!$D$19,IF(AND(T32=Punkte!$A$15,E32=$C$306,U32=Punkte!$E$17),Punkte!$E$19," "))))</f>
        <v xml:space="preserve"> </v>
      </c>
      <c r="N32" s="149" t="str">
        <f>IF(AND(T32=Punkte!$A$15,F32=$C$306),Punkte!$B$23," ")</f>
        <v xml:space="preserve"> </v>
      </c>
      <c r="O32" s="155">
        <f>IF(ISERROR(IF(AD32&lt;0,,HLOOKUP(AD32,Punkte!$B$4:$F$6,3,FALSE))),,IF(AD32&lt;0,,HLOOKUP(AD32,Punkte!$B$4:$F$6,3,FALSE)))</f>
        <v>0</v>
      </c>
      <c r="P32" s="260">
        <f t="shared" si="14"/>
        <v>0</v>
      </c>
      <c r="Q32" s="159">
        <f>IF(AND(T32=Punkte!$A$15,U32=Punkte!$B$17),Punkte!$B$19,IF(AND(T32=Punkte!$A$15,U32=Punkte!$C$17),Punkte!$C$19,IF(AND(T32=Punkte!$A$15,U32=Punkte!$D$17),Punkte!$D$19,IF(AND(T32=Punkte!$A$15,U32=Punkte!$E$17),Punkte!$E$19,IF(Kriterien!T32=Punkte!$A$2,Punkte!$B$6, " ")))))</f>
        <v>1</v>
      </c>
      <c r="R32" s="396">
        <f t="shared" si="15"/>
        <v>1</v>
      </c>
      <c r="S32" s="100"/>
      <c r="T32" s="178" t="s">
        <v>123</v>
      </c>
      <c r="U32" s="170">
        <v>1</v>
      </c>
      <c r="V32" s="171"/>
      <c r="W32" s="170">
        <f t="shared" si="16"/>
        <v>0</v>
      </c>
      <c r="X32" s="170"/>
      <c r="Y32" s="172">
        <f t="shared" si="17"/>
        <v>0</v>
      </c>
      <c r="Z32" s="172">
        <f t="shared" si="18"/>
        <v>0</v>
      </c>
      <c r="AA32" s="172">
        <f t="shared" si="19"/>
        <v>0</v>
      </c>
      <c r="AB32" s="172">
        <f t="shared" si="20"/>
        <v>0</v>
      </c>
      <c r="AC32" s="172">
        <f t="shared" si="21"/>
        <v>0</v>
      </c>
      <c r="AD32" s="179">
        <f t="shared" si="22"/>
        <v>0</v>
      </c>
      <c r="AE32" s="284" t="str">
        <f t="shared" si="23"/>
        <v>x</v>
      </c>
      <c r="AF32" s="285" t="str">
        <f t="shared" si="24"/>
        <v xml:space="preserve"> </v>
      </c>
    </row>
    <row r="33" spans="1:34">
      <c r="B33" s="34">
        <f t="shared" ref="B33:B43" si="25">B32+1</f>
        <v>25</v>
      </c>
      <c r="C33" s="432"/>
      <c r="D33" s="23" t="s">
        <v>44</v>
      </c>
      <c r="E33" s="41"/>
      <c r="F33" s="42"/>
      <c r="G33" s="42"/>
      <c r="H33" s="42"/>
      <c r="I33" s="42"/>
      <c r="J33" s="42"/>
      <c r="K33" s="265"/>
      <c r="L33" s="101"/>
      <c r="M33" s="148" t="str">
        <f>IF(AND(T33=Punkte!$A$15,E33=$C$306,U33=Punkte!$B$17),Punkte!$B$19,IF(AND(T33=Punkte!$A$15,E33=$C$306,U33=Punkte!$C$17),Punkte!$C$19,IF(AND(T33=Punkte!$A$15,E33=$C$306,U33=Punkte!$D$17),Punkte!$D$19,IF(AND(T33=Punkte!$A$15,E33=$C$306,U33=Punkte!$E$17),Punkte!$E$19," "))))</f>
        <v xml:space="preserve"> </v>
      </c>
      <c r="N33" s="149" t="str">
        <f>IF(AND(T33=Punkte!$A$15,F33=$C$306),Punkte!$B$23," ")</f>
        <v xml:space="preserve"> </v>
      </c>
      <c r="O33" s="155">
        <f>IF(ISERROR(IF(AD33&lt;0,,HLOOKUP(AD33,Punkte!$B$4:$F$6,3,FALSE))),,IF(AD33&lt;0,,HLOOKUP(AD33,Punkte!$B$4:$F$6,3,FALSE)))</f>
        <v>0</v>
      </c>
      <c r="P33" s="260">
        <f t="shared" si="14"/>
        <v>0</v>
      </c>
      <c r="Q33" s="159">
        <f>IF(AND(T33=Punkte!$A$15,U33=Punkte!$B$17),Punkte!$B$19,IF(AND(T33=Punkte!$A$15,U33=Punkte!$C$17),Punkte!$C$19,IF(AND(T33=Punkte!$A$15,U33=Punkte!$D$17),Punkte!$D$19,IF(AND(T33=Punkte!$A$15,U33=Punkte!$E$17),Punkte!$E$19,IF(Kriterien!T33=Punkte!$A$2,Punkte!$B$6, " ")))))</f>
        <v>1</v>
      </c>
      <c r="R33" s="396">
        <f t="shared" si="15"/>
        <v>1</v>
      </c>
      <c r="S33" s="100"/>
      <c r="T33" s="178" t="s">
        <v>125</v>
      </c>
      <c r="U33" s="170"/>
      <c r="V33" s="171"/>
      <c r="W33" s="170">
        <f t="shared" si="16"/>
        <v>0</v>
      </c>
      <c r="X33" s="170"/>
      <c r="Y33" s="172">
        <f t="shared" si="17"/>
        <v>0</v>
      </c>
      <c r="Z33" s="172">
        <f t="shared" si="18"/>
        <v>0</v>
      </c>
      <c r="AA33" s="172">
        <f t="shared" si="19"/>
        <v>0</v>
      </c>
      <c r="AB33" s="172">
        <f t="shared" si="20"/>
        <v>0</v>
      </c>
      <c r="AC33" s="172">
        <f t="shared" si="21"/>
        <v>0</v>
      </c>
      <c r="AD33" s="179">
        <f t="shared" si="22"/>
        <v>0</v>
      </c>
      <c r="AE33" s="284" t="str">
        <f t="shared" si="23"/>
        <v xml:space="preserve"> </v>
      </c>
      <c r="AF33" s="285" t="str">
        <f t="shared" si="24"/>
        <v>x</v>
      </c>
    </row>
    <row r="34" spans="1:34" ht="25.5">
      <c r="B34" s="34">
        <f t="shared" si="25"/>
        <v>26</v>
      </c>
      <c r="C34" s="432"/>
      <c r="D34" s="23" t="s">
        <v>24</v>
      </c>
      <c r="E34" s="41"/>
      <c r="F34" s="42"/>
      <c r="G34" s="42"/>
      <c r="H34" s="42"/>
      <c r="I34" s="42"/>
      <c r="J34" s="42"/>
      <c r="K34" s="265"/>
      <c r="L34" s="101"/>
      <c r="M34" s="148" t="str">
        <f>IF(AND(T34=Punkte!$A$15,E34=$C$306,U34=Punkte!$B$17),Punkte!$B$19,IF(AND(T34=Punkte!$A$15,E34=$C$306,U34=Punkte!$C$17),Punkte!$C$19,IF(AND(T34=Punkte!$A$15,E34=$C$306,U34=Punkte!$D$17),Punkte!$D$19,IF(AND(T34=Punkte!$A$15,E34=$C$306,U34=Punkte!$E$17),Punkte!$E$19," "))))</f>
        <v xml:space="preserve"> </v>
      </c>
      <c r="N34" s="149" t="str">
        <f>IF(AND(T34=Punkte!$A$15,F34=$C$306),Punkte!$B$23," ")</f>
        <v xml:space="preserve"> </v>
      </c>
      <c r="O34" s="155">
        <f>IF(ISERROR(IF(AD34&lt;0,,HLOOKUP(AD34,Punkte!$B$4:$F$6,3,FALSE))),,IF(AD34&lt;0,,HLOOKUP(AD34,Punkte!$B$4:$F$6,3,FALSE)))</f>
        <v>0</v>
      </c>
      <c r="P34" s="260">
        <f t="shared" si="14"/>
        <v>0</v>
      </c>
      <c r="Q34" s="159">
        <f>IF(AND(T34=Punkte!$A$15,U34=Punkte!$B$17),Punkte!$B$19,IF(AND(T34=Punkte!$A$15,U34=Punkte!$C$17),Punkte!$C$19,IF(AND(T34=Punkte!$A$15,U34=Punkte!$D$17),Punkte!$D$19,IF(AND(T34=Punkte!$A$15,U34=Punkte!$E$17),Punkte!$E$19,IF(Kriterien!T34=Punkte!$A$2,Punkte!$B$6, " ")))))</f>
        <v>1</v>
      </c>
      <c r="R34" s="396">
        <f t="shared" si="15"/>
        <v>1</v>
      </c>
      <c r="S34" s="100"/>
      <c r="T34" s="178" t="s">
        <v>123</v>
      </c>
      <c r="U34" s="170">
        <v>1</v>
      </c>
      <c r="V34" s="171"/>
      <c r="W34" s="170">
        <f t="shared" si="16"/>
        <v>0</v>
      </c>
      <c r="X34" s="170"/>
      <c r="Y34" s="172">
        <f t="shared" si="17"/>
        <v>0</v>
      </c>
      <c r="Z34" s="172">
        <f t="shared" si="18"/>
        <v>0</v>
      </c>
      <c r="AA34" s="172">
        <f t="shared" si="19"/>
        <v>0</v>
      </c>
      <c r="AB34" s="172">
        <f t="shared" si="20"/>
        <v>0</v>
      </c>
      <c r="AC34" s="172">
        <f t="shared" si="21"/>
        <v>0</v>
      </c>
      <c r="AD34" s="179">
        <f t="shared" si="22"/>
        <v>0</v>
      </c>
      <c r="AE34" s="284" t="str">
        <f t="shared" si="23"/>
        <v>x</v>
      </c>
      <c r="AF34" s="285" t="str">
        <f t="shared" si="24"/>
        <v xml:space="preserve"> </v>
      </c>
    </row>
    <row r="35" spans="1:34">
      <c r="A35" t="s">
        <v>155</v>
      </c>
      <c r="B35" s="34">
        <f t="shared" si="25"/>
        <v>27</v>
      </c>
      <c r="C35" s="432"/>
      <c r="D35" s="23" t="s">
        <v>158</v>
      </c>
      <c r="E35" s="41"/>
      <c r="F35" s="42"/>
      <c r="G35" s="42"/>
      <c r="H35" s="42"/>
      <c r="I35" s="42"/>
      <c r="J35" s="42"/>
      <c r="K35" s="265"/>
      <c r="L35" s="101"/>
      <c r="M35" s="148" t="str">
        <f>IF(AND(T35=Punkte!$A$15,E35=$C$306,U35=Punkte!$B$17),Punkte!$B$19,IF(AND(T35=Punkte!$A$15,E35=$C$306,U35=Punkte!$C$17),Punkte!$C$19,IF(AND(T35=Punkte!$A$15,E35=$C$306,U35=Punkte!$D$17),Punkte!$D$19,IF(AND(T35=Punkte!$A$15,E35=$C$306,U35=Punkte!$E$17),Punkte!$E$19," "))))</f>
        <v xml:space="preserve"> </v>
      </c>
      <c r="N35" s="149" t="str">
        <f>IF(AND(T35=Punkte!$A$15,F35=$C$306),Punkte!$B$23," ")</f>
        <v xml:space="preserve"> </v>
      </c>
      <c r="O35" s="155">
        <f>IF(ISERROR(IF(AD35&lt;0,,HLOOKUP(AD35,Punkte!$B$4:$F$6,3,FALSE))),,IF(AD35&lt;0,,HLOOKUP(AD35,Punkte!$B$4:$F$6,3,FALSE)))</f>
        <v>0</v>
      </c>
      <c r="P35" s="260">
        <f t="shared" si="14"/>
        <v>0</v>
      </c>
      <c r="Q35" s="159">
        <f>IF(AND(T35=Punkte!$A$15,U35=Punkte!$B$17),Punkte!$B$19,IF(AND(T35=Punkte!$A$15,U35=Punkte!$C$17),Punkte!$C$19,IF(AND(T35=Punkte!$A$15,U35=Punkte!$D$17),Punkte!$D$19,IF(AND(T35=Punkte!$A$15,U35=Punkte!$E$17),Punkte!$E$19,IF(Kriterien!T35=Punkte!$A$2,Punkte!$B$6, " ")))))</f>
        <v>2</v>
      </c>
      <c r="R35" s="396">
        <f t="shared" si="15"/>
        <v>2</v>
      </c>
      <c r="S35" s="100"/>
      <c r="T35" s="178" t="s">
        <v>123</v>
      </c>
      <c r="U35" s="170">
        <v>2</v>
      </c>
      <c r="V35" s="171"/>
      <c r="W35" s="170">
        <f t="shared" si="16"/>
        <v>0</v>
      </c>
      <c r="X35" s="170"/>
      <c r="Y35" s="172">
        <f t="shared" si="17"/>
        <v>0</v>
      </c>
      <c r="Z35" s="172">
        <f t="shared" si="18"/>
        <v>0</v>
      </c>
      <c r="AA35" s="172">
        <f t="shared" si="19"/>
        <v>0</v>
      </c>
      <c r="AB35" s="172">
        <f t="shared" si="20"/>
        <v>0</v>
      </c>
      <c r="AC35" s="172">
        <f t="shared" si="21"/>
        <v>0</v>
      </c>
      <c r="AD35" s="179">
        <f t="shared" si="22"/>
        <v>0</v>
      </c>
      <c r="AE35" s="284" t="str">
        <f t="shared" si="23"/>
        <v>x</v>
      </c>
      <c r="AF35" s="285" t="str">
        <f t="shared" si="24"/>
        <v xml:space="preserve"> </v>
      </c>
    </row>
    <row r="36" spans="1:34">
      <c r="B36" s="34">
        <f t="shared" si="25"/>
        <v>28</v>
      </c>
      <c r="C36" s="433"/>
      <c r="D36" s="28" t="s">
        <v>25</v>
      </c>
      <c r="E36" s="47"/>
      <c r="F36" s="48"/>
      <c r="G36" s="48"/>
      <c r="H36" s="48"/>
      <c r="I36" s="48"/>
      <c r="J36" s="48"/>
      <c r="K36" s="266"/>
      <c r="L36" s="101"/>
      <c r="M36" s="148" t="str">
        <f>IF(AND(T36=Punkte!$A$15,E36=$C$306,U36=Punkte!$B$17),Punkte!$B$19,IF(AND(T36=Punkte!$A$15,E36=$C$306,U36=Punkte!$C$17),Punkte!$C$19,IF(AND(T36=Punkte!$A$15,E36=$C$306,U36=Punkte!$D$17),Punkte!$D$19,IF(AND(T36=Punkte!$A$15,E36=$C$306,U36=Punkte!$E$17),Punkte!$E$19," "))))</f>
        <v xml:space="preserve"> </v>
      </c>
      <c r="N36" s="149" t="str">
        <f>IF(AND(T36=Punkte!$A$15,F36=$C$306),Punkte!$B$23," ")</f>
        <v xml:space="preserve"> </v>
      </c>
      <c r="O36" s="155">
        <f>IF(ISERROR(IF(AD36&lt;0,,HLOOKUP(AD36,Punkte!$B$4:$F$6,3,FALSE))),,IF(AD36&lt;0,,HLOOKUP(AD36,Punkte!$B$4:$F$6,3,FALSE)))</f>
        <v>0</v>
      </c>
      <c r="P36" s="261">
        <f t="shared" si="14"/>
        <v>0</v>
      </c>
      <c r="Q36" s="160">
        <f>IF(AND(T36=Punkte!$A$15,U36=Punkte!$B$17),Punkte!$B$19,IF(AND(T36=Punkte!$A$15,U36=Punkte!$C$17),Punkte!$C$19,IF(AND(T36=Punkte!$A$15,U36=Punkte!$D$17),Punkte!$D$19,IF(AND(T36=Punkte!$A$15,U36=Punkte!$E$17),Punkte!$E$19,IF(Kriterien!T36=Punkte!$A$2,Punkte!$B$6, " ")))))</f>
        <v>1</v>
      </c>
      <c r="R36" s="397">
        <f t="shared" si="15"/>
        <v>1</v>
      </c>
      <c r="S36" s="100"/>
      <c r="T36" s="180" t="s">
        <v>123</v>
      </c>
      <c r="U36" s="173">
        <v>1</v>
      </c>
      <c r="V36" s="174"/>
      <c r="W36" s="173">
        <f t="shared" si="16"/>
        <v>0</v>
      </c>
      <c r="X36" s="173"/>
      <c r="Y36" s="175">
        <f t="shared" si="17"/>
        <v>0</v>
      </c>
      <c r="Z36" s="175">
        <f t="shared" si="18"/>
        <v>0</v>
      </c>
      <c r="AA36" s="175">
        <f t="shared" si="19"/>
        <v>0</v>
      </c>
      <c r="AB36" s="175">
        <f t="shared" si="20"/>
        <v>0</v>
      </c>
      <c r="AC36" s="175">
        <f t="shared" si="21"/>
        <v>0</v>
      </c>
      <c r="AD36" s="181">
        <f t="shared" si="22"/>
        <v>0</v>
      </c>
      <c r="AE36" s="286" t="str">
        <f t="shared" si="23"/>
        <v>x</v>
      </c>
      <c r="AF36" s="287" t="str">
        <f t="shared" si="24"/>
        <v xml:space="preserve"> </v>
      </c>
    </row>
    <row r="37" spans="1:34" ht="25.5">
      <c r="B37" s="34">
        <f t="shared" si="25"/>
        <v>29</v>
      </c>
      <c r="C37" s="428" t="s">
        <v>299</v>
      </c>
      <c r="D37" s="29" t="s">
        <v>111</v>
      </c>
      <c r="E37" s="57"/>
      <c r="F37" s="58"/>
      <c r="G37" s="58"/>
      <c r="H37" s="58"/>
      <c r="I37" s="58"/>
      <c r="J37" s="58"/>
      <c r="K37" s="253"/>
      <c r="L37" s="101"/>
      <c r="M37" s="148" t="str">
        <f>IF(AND(T37=Punkte!$A$15,E37=$C$306,U37=Punkte!$B$17),Punkte!$B$19,IF(AND(T37=Punkte!$A$15,E37=$C$306,U37=Punkte!$C$17),Punkte!$C$19,IF(AND(T37=Punkte!$A$15,E37=$C$306,U37=Punkte!$D$17),Punkte!$D$19,IF(AND(T37=Punkte!$A$15,E37=$C$306,U37=Punkte!$E$17),Punkte!$E$19," "))))</f>
        <v xml:space="preserve"> </v>
      </c>
      <c r="N37" s="149" t="str">
        <f>IF(AND(T37=Punkte!$A$15,F37=$C$306),Punkte!$B$23," ")</f>
        <v xml:space="preserve"> </v>
      </c>
      <c r="O37" s="155">
        <f>IF(ISERROR(IF(AD37&lt;0,,HLOOKUP(AD37,Punkte!$B$4:$F$6,3,FALSE))),,IF(AD37&lt;0,,HLOOKUP(AD37,Punkte!$B$4:$F$6,3,FALSE)))</f>
        <v>0</v>
      </c>
      <c r="P37" s="264">
        <f t="shared" si="14"/>
        <v>0</v>
      </c>
      <c r="Q37" s="166">
        <f>IF(AND(T37=Punkte!$A$15,U37=Punkte!$B$17),Punkte!$B$19,IF(AND(T37=Punkte!$A$15,U37=Punkte!$C$17),Punkte!$C$19,IF(AND(T37=Punkte!$A$15,U37=Punkte!$D$17),Punkte!$D$19,IF(AND(T37=Punkte!$A$15,U37=Punkte!$E$17),Punkte!$E$19,IF(Kriterien!T37=Punkte!$A$2,Punkte!$B$6, " ")))))</f>
        <v>1</v>
      </c>
      <c r="R37" s="402">
        <f t="shared" si="15"/>
        <v>1</v>
      </c>
      <c r="S37" s="100"/>
      <c r="T37" s="200" t="s">
        <v>123</v>
      </c>
      <c r="U37" s="201">
        <v>1</v>
      </c>
      <c r="V37" s="202"/>
      <c r="W37" s="201">
        <f t="shared" si="16"/>
        <v>0</v>
      </c>
      <c r="X37" s="201"/>
      <c r="Y37" s="203">
        <f t="shared" si="17"/>
        <v>0</v>
      </c>
      <c r="Z37" s="203">
        <f t="shared" si="18"/>
        <v>0</v>
      </c>
      <c r="AA37" s="203">
        <f t="shared" si="19"/>
        <v>0</v>
      </c>
      <c r="AB37" s="203">
        <f t="shared" si="20"/>
        <v>0</v>
      </c>
      <c r="AC37" s="203">
        <f t="shared" si="21"/>
        <v>0</v>
      </c>
      <c r="AD37" s="204">
        <f t="shared" si="22"/>
        <v>0</v>
      </c>
      <c r="AE37" s="284" t="str">
        <f t="shared" si="23"/>
        <v>x</v>
      </c>
      <c r="AF37" s="285" t="str">
        <f t="shared" si="24"/>
        <v xml:space="preserve"> </v>
      </c>
    </row>
    <row r="38" spans="1:34" ht="25.5">
      <c r="B38" s="34">
        <f t="shared" si="25"/>
        <v>30</v>
      </c>
      <c r="C38" s="449"/>
      <c r="D38" s="12" t="s">
        <v>29</v>
      </c>
      <c r="E38" s="43"/>
      <c r="F38" s="44"/>
      <c r="G38" s="44"/>
      <c r="H38" s="44"/>
      <c r="I38" s="44"/>
      <c r="J38" s="44"/>
      <c r="K38" s="254"/>
      <c r="L38" s="101"/>
      <c r="M38" s="148" t="str">
        <f>IF(AND(T38=Punkte!$A$15,E38=$C$306,U38=Punkte!$B$17),Punkte!$B$19,IF(AND(T38=Punkte!$A$15,E38=$C$306,U38=Punkte!$C$17),Punkte!$C$19,IF(AND(T38=Punkte!$A$15,E38=$C$306,U38=Punkte!$D$17),Punkte!$D$19,IF(AND(T38=Punkte!$A$15,E38=$C$306,U38=Punkte!$E$17),Punkte!$E$19," "))))</f>
        <v xml:space="preserve"> </v>
      </c>
      <c r="N38" s="149" t="str">
        <f>IF(AND(T38=Punkte!$A$15,F38=$C$306),Punkte!$B$23," ")</f>
        <v xml:space="preserve"> </v>
      </c>
      <c r="O38" s="155">
        <f>IF(ISERROR(IF(AD38&lt;0,,HLOOKUP(AD38,Punkte!$B$4:$F$6,3,FALSE))),,IF(AD38&lt;0,,HLOOKUP(AD38,Punkte!$B$4:$F$6,3,FALSE)))</f>
        <v>0</v>
      </c>
      <c r="P38" s="260">
        <f t="shared" si="14"/>
        <v>0</v>
      </c>
      <c r="Q38" s="159">
        <f>IF(AND(T38=Punkte!$A$15,U38=Punkte!$B$17),Punkte!$B$19,IF(AND(T38=Punkte!$A$15,U38=Punkte!$C$17),Punkte!$C$19,IF(AND(T38=Punkte!$A$15,U38=Punkte!$D$17),Punkte!$D$19,IF(AND(T38=Punkte!$A$15,U38=Punkte!$E$17),Punkte!$E$19,IF(Kriterien!T38=Punkte!$A$2,Punkte!$B$6, " ")))))</f>
        <v>1</v>
      </c>
      <c r="R38" s="396">
        <f t="shared" si="15"/>
        <v>1</v>
      </c>
      <c r="S38" s="100"/>
      <c r="T38" s="178" t="s">
        <v>123</v>
      </c>
      <c r="U38" s="170">
        <v>1</v>
      </c>
      <c r="V38" s="171"/>
      <c r="W38" s="170">
        <f t="shared" si="16"/>
        <v>0</v>
      </c>
      <c r="X38" s="170"/>
      <c r="Y38" s="172">
        <f t="shared" si="17"/>
        <v>0</v>
      </c>
      <c r="Z38" s="172">
        <f t="shared" si="18"/>
        <v>0</v>
      </c>
      <c r="AA38" s="172">
        <f t="shared" si="19"/>
        <v>0</v>
      </c>
      <c r="AB38" s="172">
        <f t="shared" si="20"/>
        <v>0</v>
      </c>
      <c r="AC38" s="172">
        <f t="shared" si="21"/>
        <v>0</v>
      </c>
      <c r="AD38" s="179">
        <f t="shared" si="22"/>
        <v>0</v>
      </c>
      <c r="AE38" s="284" t="str">
        <f t="shared" si="23"/>
        <v>x</v>
      </c>
      <c r="AF38" s="285" t="str">
        <f t="shared" si="24"/>
        <v xml:space="preserve"> </v>
      </c>
    </row>
    <row r="39" spans="1:34">
      <c r="B39" s="34">
        <f t="shared" si="25"/>
        <v>31</v>
      </c>
      <c r="C39" s="449"/>
      <c r="D39" s="12" t="s">
        <v>27</v>
      </c>
      <c r="E39" s="43"/>
      <c r="F39" s="44"/>
      <c r="G39" s="44"/>
      <c r="H39" s="44"/>
      <c r="I39" s="44"/>
      <c r="J39" s="44"/>
      <c r="K39" s="254"/>
      <c r="L39" s="101"/>
      <c r="M39" s="148" t="str">
        <f>IF(AND(T39=Punkte!$A$15,E39=$C$306,U39=Punkte!$B$17),Punkte!$B$19,IF(AND(T39=Punkte!$A$15,E39=$C$306,U39=Punkte!$C$17),Punkte!$C$19,IF(AND(T39=Punkte!$A$15,E39=$C$306,U39=Punkte!$D$17),Punkte!$D$19,IF(AND(T39=Punkte!$A$15,E39=$C$306,U39=Punkte!$E$17),Punkte!$E$19," "))))</f>
        <v xml:space="preserve"> </v>
      </c>
      <c r="N39" s="149" t="str">
        <f>IF(AND(T39=Punkte!$A$15,F39=$C$306),Punkte!$B$23," ")</f>
        <v xml:space="preserve"> </v>
      </c>
      <c r="O39" s="155">
        <f>IF(ISERROR(IF(AD39&lt;0,,HLOOKUP(AD39,Punkte!$B$4:$F$6,3,FALSE))),,IF(AD39&lt;0,,HLOOKUP(AD39,Punkte!$B$4:$F$6,3,FALSE)))</f>
        <v>0</v>
      </c>
      <c r="P39" s="260">
        <f t="shared" si="14"/>
        <v>0</v>
      </c>
      <c r="Q39" s="159">
        <f>IF(AND(T39=Punkte!$A$15,U39=Punkte!$B$17),Punkte!$B$19,IF(AND(T39=Punkte!$A$15,U39=Punkte!$C$17),Punkte!$C$19,IF(AND(T39=Punkte!$A$15,U39=Punkte!$D$17),Punkte!$D$19,IF(AND(T39=Punkte!$A$15,U39=Punkte!$E$17),Punkte!$E$19,IF(Kriterien!T39=Punkte!$A$2,Punkte!$B$6, " ")))))</f>
        <v>1</v>
      </c>
      <c r="R39" s="396">
        <f t="shared" si="15"/>
        <v>1</v>
      </c>
      <c r="S39" s="100"/>
      <c r="T39" s="178" t="s">
        <v>123</v>
      </c>
      <c r="U39" s="170">
        <v>1</v>
      </c>
      <c r="V39" s="171"/>
      <c r="W39" s="170">
        <f t="shared" si="16"/>
        <v>0</v>
      </c>
      <c r="X39" s="170"/>
      <c r="Y39" s="172">
        <f t="shared" si="17"/>
        <v>0</v>
      </c>
      <c r="Z39" s="172">
        <f t="shared" si="18"/>
        <v>0</v>
      </c>
      <c r="AA39" s="172">
        <f t="shared" si="19"/>
        <v>0</v>
      </c>
      <c r="AB39" s="172">
        <f t="shared" si="20"/>
        <v>0</v>
      </c>
      <c r="AC39" s="172">
        <f t="shared" si="21"/>
        <v>0</v>
      </c>
      <c r="AD39" s="179">
        <f t="shared" si="22"/>
        <v>0</v>
      </c>
      <c r="AE39" s="284" t="str">
        <f t="shared" si="23"/>
        <v>x</v>
      </c>
      <c r="AF39" s="285" t="str">
        <f t="shared" si="24"/>
        <v xml:space="preserve"> </v>
      </c>
    </row>
    <row r="40" spans="1:34">
      <c r="B40" s="34">
        <f t="shared" si="25"/>
        <v>32</v>
      </c>
      <c r="C40" s="449"/>
      <c r="D40" s="12" t="s">
        <v>28</v>
      </c>
      <c r="E40" s="43"/>
      <c r="F40" s="44"/>
      <c r="G40" s="44"/>
      <c r="H40" s="44"/>
      <c r="I40" s="44"/>
      <c r="J40" s="44"/>
      <c r="K40" s="254"/>
      <c r="L40" s="101"/>
      <c r="M40" s="148" t="str">
        <f>IF(AND(T40=Punkte!$A$15,E40=$C$306,U40=Punkte!$B$17),Punkte!$B$19,IF(AND(T40=Punkte!$A$15,E40=$C$306,U40=Punkte!$C$17),Punkte!$C$19,IF(AND(T40=Punkte!$A$15,E40=$C$306,U40=Punkte!$D$17),Punkte!$D$19,IF(AND(T40=Punkte!$A$15,E40=$C$306,U40=Punkte!$E$17),Punkte!$E$19," "))))</f>
        <v xml:space="preserve"> </v>
      </c>
      <c r="N40" s="149" t="str">
        <f>IF(AND(T40=Punkte!$A$15,F40=$C$306),Punkte!$B$23," ")</f>
        <v xml:space="preserve"> </v>
      </c>
      <c r="O40" s="155">
        <f>IF(ISERROR(IF(AD40&lt;0,,HLOOKUP(AD40,Punkte!$B$4:$F$6,3,FALSE))),,IF(AD40&lt;0,,HLOOKUP(AD40,Punkte!$B$4:$F$6,3,FALSE)))</f>
        <v>0</v>
      </c>
      <c r="P40" s="260">
        <f t="shared" si="14"/>
        <v>0</v>
      </c>
      <c r="Q40" s="159">
        <f>IF(AND(T40=Punkte!$A$15,U40=Punkte!$B$17),Punkte!$B$19,IF(AND(T40=Punkte!$A$15,U40=Punkte!$C$17),Punkte!$C$19,IF(AND(T40=Punkte!$A$15,U40=Punkte!$D$17),Punkte!$D$19,IF(AND(T40=Punkte!$A$15,U40=Punkte!$E$17),Punkte!$E$19,IF(Kriterien!T40=Punkte!$A$2,Punkte!$B$6, " ")))))</f>
        <v>1</v>
      </c>
      <c r="R40" s="396">
        <f t="shared" si="15"/>
        <v>1</v>
      </c>
      <c r="S40" s="100"/>
      <c r="T40" s="178" t="s">
        <v>123</v>
      </c>
      <c r="U40" s="170">
        <v>1</v>
      </c>
      <c r="V40" s="171"/>
      <c r="W40" s="170">
        <f t="shared" si="16"/>
        <v>0</v>
      </c>
      <c r="X40" s="170"/>
      <c r="Y40" s="172">
        <f t="shared" si="17"/>
        <v>0</v>
      </c>
      <c r="Z40" s="172">
        <f t="shared" si="18"/>
        <v>0</v>
      </c>
      <c r="AA40" s="172">
        <f t="shared" si="19"/>
        <v>0</v>
      </c>
      <c r="AB40" s="172">
        <f t="shared" si="20"/>
        <v>0</v>
      </c>
      <c r="AC40" s="172">
        <f t="shared" si="21"/>
        <v>0</v>
      </c>
      <c r="AD40" s="179">
        <f t="shared" si="22"/>
        <v>0</v>
      </c>
      <c r="AE40" s="284" t="str">
        <f t="shared" si="23"/>
        <v>x</v>
      </c>
      <c r="AF40" s="285" t="str">
        <f t="shared" si="24"/>
        <v xml:space="preserve"> </v>
      </c>
    </row>
    <row r="41" spans="1:34">
      <c r="B41" s="34">
        <f t="shared" si="25"/>
        <v>33</v>
      </c>
      <c r="C41" s="449"/>
      <c r="D41" s="12" t="s">
        <v>26</v>
      </c>
      <c r="E41" s="45"/>
      <c r="F41" s="46"/>
      <c r="G41" s="46"/>
      <c r="H41" s="46"/>
      <c r="I41" s="46"/>
      <c r="J41" s="46"/>
      <c r="K41" s="267"/>
      <c r="L41" s="101"/>
      <c r="M41" s="148" t="str">
        <f>IF(AND(T41=Punkte!$A$15,E41=$C$306,U41=Punkte!$B$17),Punkte!$B$19,IF(AND(T41=Punkte!$A$15,E41=$C$306,U41=Punkte!$C$17),Punkte!$C$19,IF(AND(T41=Punkte!$A$15,E41=$C$306,U41=Punkte!$D$17),Punkte!$D$19,IF(AND(T41=Punkte!$A$15,E41=$C$306,U41=Punkte!$E$17),Punkte!$E$19," "))))</f>
        <v xml:space="preserve"> </v>
      </c>
      <c r="N41" s="149" t="str">
        <f>IF(AND(T41=Punkte!$A$15,F41=$C$306),Punkte!$B$23," ")</f>
        <v xml:space="preserve"> </v>
      </c>
      <c r="O41" s="155">
        <f>IF(ISERROR(IF(AD41&lt;0,,HLOOKUP(AD41,Punkte!$B$4:$F$6,3,FALSE))),,IF(AD41&lt;0,,HLOOKUP(AD41,Punkte!$B$4:$F$6,3,FALSE)))</f>
        <v>0</v>
      </c>
      <c r="P41" s="260">
        <f t="shared" si="14"/>
        <v>0</v>
      </c>
      <c r="Q41" s="159">
        <f>IF(AND(T41=Punkte!$A$15,U41=Punkte!$B$17),Punkte!$B$19,IF(AND(T41=Punkte!$A$15,U41=Punkte!$C$17),Punkte!$C$19,IF(AND(T41=Punkte!$A$15,U41=Punkte!$D$17),Punkte!$D$19,IF(AND(T41=Punkte!$A$15,U41=Punkte!$E$17),Punkte!$E$19,IF(Kriterien!T41=Punkte!$A$2,Punkte!$B$6, " ")))))</f>
        <v>1</v>
      </c>
      <c r="R41" s="396">
        <f t="shared" si="15"/>
        <v>1</v>
      </c>
      <c r="S41" s="100"/>
      <c r="T41" s="178" t="s">
        <v>123</v>
      </c>
      <c r="U41" s="170">
        <v>1</v>
      </c>
      <c r="V41" s="171"/>
      <c r="W41" s="170">
        <f t="shared" si="16"/>
        <v>0</v>
      </c>
      <c r="X41" s="170"/>
      <c r="Y41" s="172">
        <f t="shared" si="17"/>
        <v>0</v>
      </c>
      <c r="Z41" s="172">
        <f t="shared" si="18"/>
        <v>0</v>
      </c>
      <c r="AA41" s="172">
        <f t="shared" si="19"/>
        <v>0</v>
      </c>
      <c r="AB41" s="172">
        <f t="shared" si="20"/>
        <v>0</v>
      </c>
      <c r="AC41" s="172">
        <f t="shared" si="21"/>
        <v>0</v>
      </c>
      <c r="AD41" s="179">
        <f t="shared" si="22"/>
        <v>0</v>
      </c>
      <c r="AE41" s="284" t="str">
        <f t="shared" si="23"/>
        <v>x</v>
      </c>
      <c r="AF41" s="285" t="str">
        <f t="shared" si="24"/>
        <v xml:space="preserve"> </v>
      </c>
    </row>
    <row r="42" spans="1:34">
      <c r="B42" s="34">
        <f t="shared" si="25"/>
        <v>34</v>
      </c>
      <c r="C42" s="449"/>
      <c r="D42" s="12" t="s">
        <v>60</v>
      </c>
      <c r="E42" s="43"/>
      <c r="F42" s="44"/>
      <c r="G42" s="44"/>
      <c r="H42" s="44"/>
      <c r="I42" s="44"/>
      <c r="J42" s="44"/>
      <c r="K42" s="254"/>
      <c r="L42" s="101"/>
      <c r="M42" s="148" t="str">
        <f>IF(AND(T42=Punkte!$A$15,E42=$C$306,U42=Punkte!$B$17),Punkte!$B$19,IF(AND(T42=Punkte!$A$15,E42=$C$306,U42=Punkte!$C$17),Punkte!$C$19,IF(AND(T42=Punkte!$A$15,E42=$C$306,U42=Punkte!$D$17),Punkte!$D$19,IF(AND(T42=Punkte!$A$15,E42=$C$306,U42=Punkte!$E$17),Punkte!$E$19," "))))</f>
        <v xml:space="preserve"> </v>
      </c>
      <c r="N42" s="149" t="str">
        <f>IF(AND(T42=Punkte!$A$15,F42=$C$306),Punkte!$B$23," ")</f>
        <v xml:space="preserve"> </v>
      </c>
      <c r="O42" s="155">
        <f>IF(ISERROR(IF(AD42&lt;0,,HLOOKUP(AD42,Punkte!$B$4:$F$6,3,FALSE))),,IF(AD42&lt;0,,HLOOKUP(AD42,Punkte!$B$4:$F$6,3,FALSE)))</f>
        <v>0</v>
      </c>
      <c r="P42" s="260">
        <f t="shared" si="14"/>
        <v>0</v>
      </c>
      <c r="Q42" s="159">
        <f>IF(AND(T42=Punkte!$A$15,U42=Punkte!$B$17),Punkte!$B$19,IF(AND(T42=Punkte!$A$15,U42=Punkte!$C$17),Punkte!$C$19,IF(AND(T42=Punkte!$A$15,U42=Punkte!$D$17),Punkte!$D$19,IF(AND(T42=Punkte!$A$15,U42=Punkte!$E$17),Punkte!$E$19,IF(Kriterien!T42=Punkte!$A$2,Punkte!$B$6, " ")))))</f>
        <v>1</v>
      </c>
      <c r="R42" s="396">
        <f t="shared" si="15"/>
        <v>1</v>
      </c>
      <c r="S42" s="100"/>
      <c r="T42" s="178" t="s">
        <v>125</v>
      </c>
      <c r="U42" s="170"/>
      <c r="V42" s="171"/>
      <c r="W42" s="170">
        <f t="shared" si="16"/>
        <v>0</v>
      </c>
      <c r="X42" s="170"/>
      <c r="Y42" s="172">
        <f t="shared" si="17"/>
        <v>0</v>
      </c>
      <c r="Z42" s="172">
        <f t="shared" si="18"/>
        <v>0</v>
      </c>
      <c r="AA42" s="172">
        <f t="shared" si="19"/>
        <v>0</v>
      </c>
      <c r="AB42" s="172">
        <f t="shared" si="20"/>
        <v>0</v>
      </c>
      <c r="AC42" s="172">
        <f t="shared" si="21"/>
        <v>0</v>
      </c>
      <c r="AD42" s="179">
        <f t="shared" si="22"/>
        <v>0</v>
      </c>
      <c r="AE42" s="284" t="str">
        <f t="shared" si="23"/>
        <v xml:space="preserve"> </v>
      </c>
      <c r="AF42" s="285" t="str">
        <f t="shared" si="24"/>
        <v>x</v>
      </c>
    </row>
    <row r="43" spans="1:34">
      <c r="B43" s="35">
        <f t="shared" si="25"/>
        <v>35</v>
      </c>
      <c r="C43" s="430"/>
      <c r="D43" s="30" t="s">
        <v>61</v>
      </c>
      <c r="E43" s="61"/>
      <c r="F43" s="62"/>
      <c r="G43" s="62"/>
      <c r="H43" s="62"/>
      <c r="I43" s="62"/>
      <c r="J43" s="62"/>
      <c r="K43" s="255"/>
      <c r="L43" s="101"/>
      <c r="M43" s="151" t="str">
        <f>IF(AND(T43=Punkte!$A$15,E43=$C$306,U43=Punkte!$B$17),Punkte!$B$19,IF(AND(T43=Punkte!$A$15,E43=$C$306,U43=Punkte!$C$17),Punkte!$C$19,IF(AND(T43=Punkte!$A$15,E43=$C$306,U43=Punkte!$D$17),Punkte!$D$19,IF(AND(T43=Punkte!$A$15,E43=$C$306,U43=Punkte!$E$17),Punkte!$E$19," "))))</f>
        <v xml:space="preserve"> </v>
      </c>
      <c r="N43" s="152" t="str">
        <f>IF(AND(T43=Punkte!$A$15,F43=$C$306),Punkte!$B$23," ")</f>
        <v xml:space="preserve"> </v>
      </c>
      <c r="O43" s="156">
        <f>IF(ISERROR(IF(AD43&lt;0,,HLOOKUP(AD43,Punkte!$B$4:$F$6,3,FALSE))),,IF(AD43&lt;0,,HLOOKUP(AD43,Punkte!$B$4:$F$6,3,FALSE)))</f>
        <v>0</v>
      </c>
      <c r="P43" s="261">
        <f t="shared" si="14"/>
        <v>0</v>
      </c>
      <c r="Q43" s="160">
        <f>IF(AND(T43=Punkte!$A$15,U43=Punkte!$B$17),Punkte!$B$19,IF(AND(T43=Punkte!$A$15,U43=Punkte!$C$17),Punkte!$C$19,IF(AND(T43=Punkte!$A$15,U43=Punkte!$D$17),Punkte!$D$19,IF(AND(T43=Punkte!$A$15,U43=Punkte!$E$17),Punkte!$E$19,IF(Kriterien!T43=Punkte!$A$2,Punkte!$B$6, " ")))))</f>
        <v>1</v>
      </c>
      <c r="R43" s="397">
        <f t="shared" si="15"/>
        <v>1</v>
      </c>
      <c r="S43" s="100"/>
      <c r="T43" s="180" t="s">
        <v>125</v>
      </c>
      <c r="U43" s="173"/>
      <c r="V43" s="174"/>
      <c r="W43" s="173">
        <f t="shared" si="16"/>
        <v>0</v>
      </c>
      <c r="X43" s="173"/>
      <c r="Y43" s="175">
        <f t="shared" si="17"/>
        <v>0</v>
      </c>
      <c r="Z43" s="175">
        <f t="shared" si="18"/>
        <v>0</v>
      </c>
      <c r="AA43" s="175">
        <f t="shared" si="19"/>
        <v>0</v>
      </c>
      <c r="AB43" s="175">
        <f t="shared" si="20"/>
        <v>0</v>
      </c>
      <c r="AC43" s="175">
        <f t="shared" si="21"/>
        <v>0</v>
      </c>
      <c r="AD43" s="181">
        <f t="shared" si="22"/>
        <v>0</v>
      </c>
      <c r="AE43" s="286" t="str">
        <f t="shared" si="23"/>
        <v xml:space="preserve"> </v>
      </c>
      <c r="AF43" s="287" t="str">
        <f t="shared" si="24"/>
        <v>x</v>
      </c>
    </row>
    <row r="44" spans="1:34" ht="22.5" customHeight="1">
      <c r="B44" s="16"/>
      <c r="C44" s="19"/>
      <c r="D44" s="17"/>
      <c r="E44" s="17"/>
      <c r="F44" s="17"/>
      <c r="G44" s="423" t="s">
        <v>207</v>
      </c>
      <c r="H44" s="424"/>
      <c r="I44" s="425"/>
      <c r="J44" s="426">
        <f>P44/Q44</f>
        <v>0</v>
      </c>
      <c r="K44" s="427"/>
      <c r="L44" s="101"/>
      <c r="M44" s="133">
        <f>SUM(M31:M43)</f>
        <v>0</v>
      </c>
      <c r="N44" s="133">
        <f>SUM(N31:N43)</f>
        <v>0</v>
      </c>
      <c r="O44" s="157">
        <f>SUM(O31:O43)</f>
        <v>0</v>
      </c>
      <c r="P44" s="161">
        <f>SUM(P31:P43)</f>
        <v>0</v>
      </c>
      <c r="Q44" s="103">
        <f>SUM(Q31:Q43)</f>
        <v>14</v>
      </c>
      <c r="R44" s="414">
        <f>Q44-P44</f>
        <v>14</v>
      </c>
      <c r="S44" s="100"/>
      <c r="T44" s="121" t="s">
        <v>220</v>
      </c>
      <c r="U44" s="115">
        <v>0.8</v>
      </c>
      <c r="V44" s="73"/>
      <c r="W44" s="281">
        <f>Q44*U44</f>
        <v>11.200000000000001</v>
      </c>
      <c r="X44" s="112"/>
      <c r="Y44" s="112"/>
      <c r="Z44" s="112"/>
      <c r="AA44" s="112"/>
      <c r="AB44" s="112"/>
      <c r="AC44" s="112"/>
      <c r="AD44" s="132"/>
      <c r="AE44" s="282"/>
      <c r="AF44" s="291"/>
    </row>
    <row r="45" spans="1:34" s="75" customFormat="1" ht="45" customHeight="1">
      <c r="B45" s="454" t="s">
        <v>210</v>
      </c>
      <c r="C45" s="455"/>
      <c r="D45" s="437" t="s">
        <v>235</v>
      </c>
      <c r="E45" s="437"/>
      <c r="F45" s="437"/>
      <c r="G45" s="437"/>
      <c r="H45" s="437"/>
      <c r="I45" s="437"/>
      <c r="J45" s="437"/>
      <c r="K45" s="438"/>
      <c r="L45" s="101"/>
      <c r="M45" s="139"/>
      <c r="N45" s="139"/>
      <c r="O45" s="139"/>
      <c r="P45" s="140"/>
      <c r="Q45" s="141"/>
      <c r="R45" s="399"/>
      <c r="S45" s="100"/>
      <c r="T45" s="142"/>
      <c r="U45" s="143"/>
      <c r="V45" s="144"/>
      <c r="W45" s="74"/>
      <c r="X45" s="86"/>
      <c r="Y45" s="126"/>
      <c r="Z45" s="126"/>
      <c r="AA45" s="126"/>
      <c r="AB45" s="126"/>
      <c r="AC45" s="126"/>
      <c r="AD45" s="85"/>
      <c r="AF45" s="134"/>
      <c r="AG45" s="244"/>
      <c r="AH45" s="244"/>
    </row>
    <row r="46" spans="1:34" s="75" customFormat="1" ht="12" customHeight="1">
      <c r="B46" s="79"/>
      <c r="C46" s="78"/>
      <c r="D46" s="79"/>
      <c r="E46" s="79"/>
      <c r="F46" s="79"/>
      <c r="G46" s="80"/>
      <c r="H46" s="80"/>
      <c r="I46" s="80"/>
      <c r="J46" s="80"/>
      <c r="K46" s="76"/>
      <c r="L46" s="101"/>
      <c r="M46" s="136"/>
      <c r="N46" s="136"/>
      <c r="O46" s="136"/>
      <c r="P46" s="137"/>
      <c r="Q46" s="138"/>
      <c r="R46" s="400"/>
      <c r="S46" s="100"/>
      <c r="T46" s="117"/>
      <c r="U46" s="118"/>
      <c r="V46" s="119"/>
      <c r="W46" s="120"/>
      <c r="X46" s="86"/>
      <c r="Y46" s="81"/>
      <c r="Z46" s="81"/>
      <c r="AA46" s="81"/>
      <c r="AB46" s="81"/>
      <c r="AC46" s="81"/>
      <c r="AD46" s="85"/>
      <c r="AF46" s="134"/>
      <c r="AG46" s="244"/>
      <c r="AH46" s="244"/>
    </row>
    <row r="47" spans="1:34" s="1" customFormat="1" ht="30" customHeight="1">
      <c r="B47" s="228" t="s">
        <v>170</v>
      </c>
      <c r="C47" s="19" t="s">
        <v>171</v>
      </c>
      <c r="D47" s="17"/>
      <c r="E47" s="17"/>
      <c r="F47" s="17"/>
      <c r="G47" s="17"/>
      <c r="H47" s="17"/>
      <c r="I47" s="17"/>
      <c r="J47" s="17"/>
      <c r="K47" s="246"/>
      <c r="L47" s="101"/>
      <c r="M47" s="91"/>
      <c r="N47" s="91"/>
      <c r="O47" s="91"/>
      <c r="P47" s="245"/>
      <c r="Q47" s="91"/>
      <c r="R47" s="401"/>
      <c r="S47" s="100"/>
      <c r="T47" s="96"/>
      <c r="U47" s="91"/>
      <c r="V47" s="91"/>
      <c r="W47" s="17"/>
      <c r="X47" s="106"/>
      <c r="Y47" s="106"/>
      <c r="Z47" s="106"/>
      <c r="AA47" s="106"/>
      <c r="AB47" s="106"/>
      <c r="AC47" s="106"/>
      <c r="AD47" s="92"/>
      <c r="AE47" s="106"/>
      <c r="AF47" s="106"/>
      <c r="AG47" s="243"/>
      <c r="AH47" s="243"/>
    </row>
    <row r="48" spans="1:34" ht="25.5">
      <c r="A48" t="s">
        <v>155</v>
      </c>
      <c r="B48" s="33">
        <f>B43+1</f>
        <v>36</v>
      </c>
      <c r="C48" s="459" t="s">
        <v>6</v>
      </c>
      <c r="D48" s="27" t="s">
        <v>84</v>
      </c>
      <c r="E48" s="51"/>
      <c r="F48" s="52"/>
      <c r="G48" s="52"/>
      <c r="H48" s="52"/>
      <c r="I48" s="52"/>
      <c r="J48" s="52"/>
      <c r="K48" s="249"/>
      <c r="L48" s="101"/>
      <c r="M48" s="145" t="str">
        <f>IF(AND(T48=Punkte!$A$15,E48=$C$306,U48=Punkte!$B$17),Punkte!$B$19,IF(AND(T48=Punkte!$A$15,E48=$C$306,U48=Punkte!$C$17),Punkte!$C$19,IF(AND(T48=Punkte!$A$15,E48=$C$306,U48=Punkte!$D$17),Punkte!$D$19,IF(AND(T48=Punkte!$A$15,E48=$C$306,U48=Punkte!$E$17),Punkte!$E$19," "))))</f>
        <v xml:space="preserve"> </v>
      </c>
      <c r="N48" s="146" t="str">
        <f>IF(AND(T48=Punkte!$A$15,F48=$C$306),Punkte!$B$23," ")</f>
        <v xml:space="preserve"> </v>
      </c>
      <c r="O48" s="154">
        <f>IF(ISERROR(IF(AD48&lt;0,,HLOOKUP(AD48,Punkte!$B$4:$F$6,3,FALSE))),,IF(AD48&lt;0,,HLOOKUP(AD48,Punkte!$B$4:$F$6,3,FALSE)))</f>
        <v>0</v>
      </c>
      <c r="P48" s="259">
        <f t="shared" ref="P48:P86" si="26">SUM(M48:O48)</f>
        <v>0</v>
      </c>
      <c r="Q48" s="158">
        <f>IF(AND(T48=Punkte!$A$15,U48=Punkte!$B$17),Punkte!$B$19,IF(AND(T48=Punkte!$A$15,U48=Punkte!$C$17),Punkte!$C$19,IF(AND(T48=Punkte!$A$15,U48=Punkte!$D$17),Punkte!$D$19,IF(AND(T48=Punkte!$A$15,U48=Punkte!$E$17),Punkte!$E$19,IF(Kriterien!T48=Punkte!$A$2,Punkte!$B$6, " ")))))</f>
        <v>2</v>
      </c>
      <c r="R48" s="395">
        <f t="shared" ref="R48:R87" si="27">Q48-P48</f>
        <v>2</v>
      </c>
      <c r="S48" s="100"/>
      <c r="T48" s="176" t="s">
        <v>123</v>
      </c>
      <c r="U48" s="167">
        <v>2</v>
      </c>
      <c r="V48" s="168"/>
      <c r="W48" s="167">
        <f t="shared" ref="W48:W86" si="28">COUNTIF(E48:K48,$C$306)</f>
        <v>0</v>
      </c>
      <c r="X48" s="167"/>
      <c r="Y48" s="169">
        <f t="shared" ref="Y48:Y86" si="29">IF(G48="x",G$2,)</f>
        <v>0</v>
      </c>
      <c r="Z48" s="169">
        <f t="shared" ref="Z48:Z86" si="30">IF(H48="x",H$2,)</f>
        <v>0</v>
      </c>
      <c r="AA48" s="169">
        <f t="shared" ref="AA48:AA86" si="31">IF(I48="x",I$2,)</f>
        <v>0</v>
      </c>
      <c r="AB48" s="169">
        <f t="shared" ref="AB48:AB86" si="32">IF(J48="x",J$2,)</f>
        <v>0</v>
      </c>
      <c r="AC48" s="169">
        <f t="shared" ref="AC48:AC86" si="33">IF(K48="x",K$2,)</f>
        <v>0</v>
      </c>
      <c r="AD48" s="177">
        <f t="shared" ref="AD48:AD86" si="34">SUM(Y48:AC48)</f>
        <v>0</v>
      </c>
      <c r="AE48" s="284" t="str">
        <f t="shared" ref="AE48:AE86" si="35">IF(T48="J/N","x", " ")</f>
        <v>x</v>
      </c>
      <c r="AF48" s="285" t="str">
        <f t="shared" ref="AF48:AF86" si="36">IF(T48="Skala","x"," ")</f>
        <v xml:space="preserve"> </v>
      </c>
    </row>
    <row r="49" spans="1:34">
      <c r="B49" s="34">
        <f>B48+1</f>
        <v>37</v>
      </c>
      <c r="C49" s="435"/>
      <c r="D49" s="23" t="s">
        <v>31</v>
      </c>
      <c r="E49" s="53"/>
      <c r="F49" s="42"/>
      <c r="G49" s="42"/>
      <c r="H49" s="42"/>
      <c r="I49" s="42"/>
      <c r="J49" s="42"/>
      <c r="K49" s="265"/>
      <c r="L49" s="101"/>
      <c r="M49" s="148" t="str">
        <f>IF(AND(T49=Punkte!$A$15,E49=$C$306,U49=Punkte!$B$17),Punkte!$B$19,IF(AND(T49=Punkte!$A$15,E49=$C$306,U49=Punkte!$C$17),Punkte!$C$19,IF(AND(T49=Punkte!$A$15,E49=$C$306,U49=Punkte!$D$17),Punkte!$D$19,IF(AND(T49=Punkte!$A$15,E49=$C$306,U49=Punkte!$E$17),Punkte!$E$19," "))))</f>
        <v xml:space="preserve"> </v>
      </c>
      <c r="N49" s="149" t="str">
        <f>IF(AND(T49=Punkte!$A$15,F49=$C$306),Punkte!$B$23," ")</f>
        <v xml:space="preserve"> </v>
      </c>
      <c r="O49" s="155">
        <f>IF(ISERROR(IF(AD49&lt;0,,HLOOKUP(AD49,Punkte!$B$4:$F$6,3,FALSE))),,IF(AD49&lt;0,,HLOOKUP(AD49,Punkte!$B$4:$F$6,3,FALSE)))</f>
        <v>0</v>
      </c>
      <c r="P49" s="260">
        <f t="shared" si="26"/>
        <v>0</v>
      </c>
      <c r="Q49" s="159">
        <f>IF(AND(T49=Punkte!$A$15,U49=Punkte!$B$17),Punkte!$B$19,IF(AND(T49=Punkte!$A$15,U49=Punkte!$C$17),Punkte!$C$19,IF(AND(T49=Punkte!$A$15,U49=Punkte!$D$17),Punkte!$D$19,IF(AND(T49=Punkte!$A$15,U49=Punkte!$E$17),Punkte!$E$19,IF(Kriterien!T49=Punkte!$A$2,Punkte!$B$6, " ")))))</f>
        <v>1</v>
      </c>
      <c r="R49" s="396">
        <f t="shared" si="27"/>
        <v>1</v>
      </c>
      <c r="S49" s="100"/>
      <c r="T49" s="178" t="s">
        <v>123</v>
      </c>
      <c r="U49" s="170">
        <v>1</v>
      </c>
      <c r="V49" s="171"/>
      <c r="W49" s="170">
        <f t="shared" si="28"/>
        <v>0</v>
      </c>
      <c r="X49" s="170"/>
      <c r="Y49" s="172">
        <f t="shared" si="29"/>
        <v>0</v>
      </c>
      <c r="Z49" s="172">
        <f t="shared" si="30"/>
        <v>0</v>
      </c>
      <c r="AA49" s="172">
        <f t="shared" si="31"/>
        <v>0</v>
      </c>
      <c r="AB49" s="172">
        <f t="shared" si="32"/>
        <v>0</v>
      </c>
      <c r="AC49" s="172">
        <f t="shared" si="33"/>
        <v>0</v>
      </c>
      <c r="AD49" s="179">
        <f t="shared" si="34"/>
        <v>0</v>
      </c>
      <c r="AE49" s="284" t="str">
        <f t="shared" si="35"/>
        <v>x</v>
      </c>
      <c r="AF49" s="285" t="str">
        <f t="shared" si="36"/>
        <v xml:space="preserve"> </v>
      </c>
    </row>
    <row r="50" spans="1:34" ht="25.5">
      <c r="B50" s="34">
        <f t="shared" ref="B50:B86" si="37">B49+1</f>
        <v>38</v>
      </c>
      <c r="C50" s="435"/>
      <c r="D50" s="23" t="s">
        <v>38</v>
      </c>
      <c r="E50" s="53"/>
      <c r="F50" s="42"/>
      <c r="G50" s="42"/>
      <c r="H50" s="42"/>
      <c r="I50" s="42"/>
      <c r="J50" s="42"/>
      <c r="K50" s="265"/>
      <c r="L50" s="101"/>
      <c r="M50" s="148" t="str">
        <f>IF(AND(T50=Punkte!$A$15,E50=$C$306,U50=Punkte!$B$17),Punkte!$B$19,IF(AND(T50=Punkte!$A$15,E50=$C$306,U50=Punkte!$C$17),Punkte!$C$19,IF(AND(T50=Punkte!$A$15,E50=$C$306,U50=Punkte!$D$17),Punkte!$D$19,IF(AND(T50=Punkte!$A$15,E50=$C$306,U50=Punkte!$E$17),Punkte!$E$19," "))))</f>
        <v xml:space="preserve"> </v>
      </c>
      <c r="N50" s="149" t="str">
        <f>IF(AND(T50=Punkte!$A$15,F50=$C$306),Punkte!$B$23," ")</f>
        <v xml:space="preserve"> </v>
      </c>
      <c r="O50" s="155">
        <f>IF(ISERROR(IF(AD50&lt;0,,HLOOKUP(AD50,Punkte!$B$4:$F$6,3,FALSE))),,IF(AD50&lt;0,,HLOOKUP(AD50,Punkte!$B$4:$F$6,3,FALSE)))</f>
        <v>0</v>
      </c>
      <c r="P50" s="260">
        <f t="shared" si="26"/>
        <v>0</v>
      </c>
      <c r="Q50" s="159">
        <f>IF(AND(T50=Punkte!$A$15,U50=Punkte!$B$17),Punkte!$B$19,IF(AND(T50=Punkte!$A$15,U50=Punkte!$C$17),Punkte!$C$19,IF(AND(T50=Punkte!$A$15,U50=Punkte!$D$17),Punkte!$D$19,IF(AND(T50=Punkte!$A$15,U50=Punkte!$E$17),Punkte!$E$19,IF(Kriterien!T50=Punkte!$A$2,Punkte!$B$6, " ")))))</f>
        <v>1</v>
      </c>
      <c r="R50" s="396">
        <f t="shared" si="27"/>
        <v>1</v>
      </c>
      <c r="S50" s="100"/>
      <c r="T50" s="178" t="s">
        <v>125</v>
      </c>
      <c r="U50" s="170"/>
      <c r="V50" s="171"/>
      <c r="W50" s="170">
        <f t="shared" si="28"/>
        <v>0</v>
      </c>
      <c r="X50" s="170"/>
      <c r="Y50" s="172">
        <f t="shared" si="29"/>
        <v>0</v>
      </c>
      <c r="Z50" s="172">
        <f t="shared" si="30"/>
        <v>0</v>
      </c>
      <c r="AA50" s="172">
        <f t="shared" si="31"/>
        <v>0</v>
      </c>
      <c r="AB50" s="172">
        <f t="shared" si="32"/>
        <v>0</v>
      </c>
      <c r="AC50" s="172">
        <f t="shared" si="33"/>
        <v>0</v>
      </c>
      <c r="AD50" s="179">
        <f t="shared" si="34"/>
        <v>0</v>
      </c>
      <c r="AE50" s="284" t="str">
        <f t="shared" si="35"/>
        <v xml:space="preserve"> </v>
      </c>
      <c r="AF50" s="285" t="str">
        <f t="shared" si="36"/>
        <v>x</v>
      </c>
    </row>
    <row r="51" spans="1:34" ht="25.5">
      <c r="B51" s="34">
        <f t="shared" si="37"/>
        <v>39</v>
      </c>
      <c r="C51" s="435"/>
      <c r="D51" s="23" t="s">
        <v>337</v>
      </c>
      <c r="E51" s="53"/>
      <c r="F51" s="42"/>
      <c r="G51" s="42"/>
      <c r="H51" s="42"/>
      <c r="I51" s="42"/>
      <c r="J51" s="42"/>
      <c r="K51" s="265"/>
      <c r="L51" s="101"/>
      <c r="M51" s="148" t="str">
        <f>IF(AND(T51=Punkte!$A$15,E51=$C$306,U51=Punkte!$B$17),Punkte!$B$19,IF(AND(T51=Punkte!$A$15,E51=$C$306,U51=Punkte!$C$17),Punkte!$C$19,IF(AND(T51=Punkte!$A$15,E51=$C$306,U51=Punkte!$D$17),Punkte!$D$19,IF(AND(T51=Punkte!$A$15,E51=$C$306,U51=Punkte!$E$17),Punkte!$E$19," "))))</f>
        <v xml:space="preserve"> </v>
      </c>
      <c r="N51" s="149" t="str">
        <f>IF(AND(T51=Punkte!$A$15,F51=$C$306),Punkte!$B$23," ")</f>
        <v xml:space="preserve"> </v>
      </c>
      <c r="O51" s="155">
        <f>IF(ISERROR(IF(AD51&lt;0,,HLOOKUP(AD51,Punkte!$B$4:$F$6,3,FALSE))),,IF(AD51&lt;0,,HLOOKUP(AD51,Punkte!$B$4:$F$6,3,FALSE)))</f>
        <v>0</v>
      </c>
      <c r="P51" s="260">
        <f t="shared" si="26"/>
        <v>0</v>
      </c>
      <c r="Q51" s="159">
        <f>IF(AND(T51=Punkte!$A$15,U51=Punkte!$B$17),Punkte!$B$19,IF(AND(T51=Punkte!$A$15,U51=Punkte!$C$17),Punkte!$C$19,IF(AND(T51=Punkte!$A$15,U51=Punkte!$D$17),Punkte!$D$19,IF(AND(T51=Punkte!$A$15,U51=Punkte!$E$17),Punkte!$E$19,IF(Kriterien!T51=Punkte!$A$2,Punkte!$B$6, " ")))))</f>
        <v>1</v>
      </c>
      <c r="R51" s="396">
        <f t="shared" si="27"/>
        <v>1</v>
      </c>
      <c r="S51" s="100"/>
      <c r="T51" s="178" t="s">
        <v>125</v>
      </c>
      <c r="U51" s="170"/>
      <c r="V51" s="171"/>
      <c r="W51" s="170">
        <f t="shared" si="28"/>
        <v>0</v>
      </c>
      <c r="X51" s="170"/>
      <c r="Y51" s="172">
        <f t="shared" si="29"/>
        <v>0</v>
      </c>
      <c r="Z51" s="172">
        <f t="shared" si="30"/>
        <v>0</v>
      </c>
      <c r="AA51" s="172">
        <f t="shared" si="31"/>
        <v>0</v>
      </c>
      <c r="AB51" s="172">
        <f t="shared" si="32"/>
        <v>0</v>
      </c>
      <c r="AC51" s="172">
        <f t="shared" si="33"/>
        <v>0</v>
      </c>
      <c r="AD51" s="179">
        <f t="shared" si="34"/>
        <v>0</v>
      </c>
      <c r="AE51" s="284" t="str">
        <f t="shared" si="35"/>
        <v xml:space="preserve"> </v>
      </c>
      <c r="AF51" s="285" t="str">
        <f t="shared" si="36"/>
        <v>x</v>
      </c>
    </row>
    <row r="52" spans="1:34" ht="25.5">
      <c r="B52" s="34">
        <f t="shared" si="37"/>
        <v>40</v>
      </c>
      <c r="C52" s="435"/>
      <c r="D52" s="22" t="s">
        <v>17</v>
      </c>
      <c r="E52" s="53"/>
      <c r="F52" s="42"/>
      <c r="G52" s="42"/>
      <c r="H52" s="42"/>
      <c r="I52" s="42"/>
      <c r="J52" s="42"/>
      <c r="K52" s="265"/>
      <c r="L52" s="101"/>
      <c r="M52" s="148" t="str">
        <f>IF(AND(T52=Punkte!$A$15,E52=$C$306,U52=Punkte!$B$17),Punkte!$B$19,IF(AND(T52=Punkte!$A$15,E52=$C$306,U52=Punkte!$C$17),Punkte!$C$19,IF(AND(T52=Punkte!$A$15,E52=$C$306,U52=Punkte!$D$17),Punkte!$D$19,IF(AND(T52=Punkte!$A$15,E52=$C$306,U52=Punkte!$E$17),Punkte!$E$19," "))))</f>
        <v xml:space="preserve"> </v>
      </c>
      <c r="N52" s="149" t="str">
        <f>IF(AND(T52=Punkte!$A$15,F52=$C$306),Punkte!$B$23," ")</f>
        <v xml:space="preserve"> </v>
      </c>
      <c r="O52" s="155">
        <f>IF(ISERROR(IF(AD52&lt;0,,HLOOKUP(AD52,Punkte!$B$4:$F$6,3,FALSE))),,IF(AD52&lt;0,,HLOOKUP(AD52,Punkte!$B$4:$F$6,3,FALSE)))</f>
        <v>0</v>
      </c>
      <c r="P52" s="260">
        <f t="shared" si="26"/>
        <v>0</v>
      </c>
      <c r="Q52" s="159">
        <f>IF(AND(T52=Punkte!$A$15,U52=Punkte!$B$17),Punkte!$B$19,IF(AND(T52=Punkte!$A$15,U52=Punkte!$C$17),Punkte!$C$19,IF(AND(T52=Punkte!$A$15,U52=Punkte!$D$17),Punkte!$D$19,IF(AND(T52=Punkte!$A$15,U52=Punkte!$E$17),Punkte!$E$19,IF(Kriterien!T52=Punkte!$A$2,Punkte!$B$6, " ")))))</f>
        <v>1</v>
      </c>
      <c r="R52" s="396">
        <f t="shared" si="27"/>
        <v>1</v>
      </c>
      <c r="S52" s="100"/>
      <c r="T52" s="178" t="s">
        <v>125</v>
      </c>
      <c r="U52" s="170"/>
      <c r="V52" s="171"/>
      <c r="W52" s="170">
        <f t="shared" si="28"/>
        <v>0</v>
      </c>
      <c r="X52" s="170"/>
      <c r="Y52" s="172">
        <f t="shared" si="29"/>
        <v>0</v>
      </c>
      <c r="Z52" s="172">
        <f t="shared" si="30"/>
        <v>0</v>
      </c>
      <c r="AA52" s="172">
        <f t="shared" si="31"/>
        <v>0</v>
      </c>
      <c r="AB52" s="172">
        <f t="shared" si="32"/>
        <v>0</v>
      </c>
      <c r="AC52" s="172">
        <f t="shared" si="33"/>
        <v>0</v>
      </c>
      <c r="AD52" s="179">
        <f t="shared" si="34"/>
        <v>0</v>
      </c>
      <c r="AE52" s="284" t="str">
        <f t="shared" si="35"/>
        <v xml:space="preserve"> </v>
      </c>
      <c r="AF52" s="285" t="str">
        <f t="shared" si="36"/>
        <v>x</v>
      </c>
    </row>
    <row r="53" spans="1:34">
      <c r="B53" s="34">
        <f t="shared" si="37"/>
        <v>41</v>
      </c>
      <c r="C53" s="435"/>
      <c r="D53" s="23" t="s">
        <v>18</v>
      </c>
      <c r="E53" s="54"/>
      <c r="F53" s="40"/>
      <c r="G53" s="40"/>
      <c r="H53" s="40"/>
      <c r="I53" s="40"/>
      <c r="J53" s="40"/>
      <c r="K53" s="250"/>
      <c r="L53" s="101"/>
      <c r="M53" s="148" t="str">
        <f>IF(AND(T53=Punkte!$A$15,E53=$C$306,U53=Punkte!$B$17),Punkte!$B$19,IF(AND(T53=Punkte!$A$15,E53=$C$306,U53=Punkte!$C$17),Punkte!$C$19,IF(AND(T53=Punkte!$A$15,E53=$C$306,U53=Punkte!$D$17),Punkte!$D$19,IF(AND(T53=Punkte!$A$15,E53=$C$306,U53=Punkte!$E$17),Punkte!$E$19," "))))</f>
        <v xml:space="preserve"> </v>
      </c>
      <c r="N53" s="149" t="str">
        <f>IF(AND(T53=Punkte!$A$15,F53=$C$306),Punkte!$B$23," ")</f>
        <v xml:space="preserve"> </v>
      </c>
      <c r="O53" s="155">
        <f>IF(ISERROR(IF(AD53&lt;0,,HLOOKUP(AD53,Punkte!$B$4:$F$6,3,FALSE))),,IF(AD53&lt;0,,HLOOKUP(AD53,Punkte!$B$4:$F$6,3,FALSE)))</f>
        <v>0</v>
      </c>
      <c r="P53" s="260">
        <f t="shared" si="26"/>
        <v>0</v>
      </c>
      <c r="Q53" s="159">
        <f>IF(AND(T53=Punkte!$A$15,U53=Punkte!$B$17),Punkte!$B$19,IF(AND(T53=Punkte!$A$15,U53=Punkte!$C$17),Punkte!$C$19,IF(AND(T53=Punkte!$A$15,U53=Punkte!$D$17),Punkte!$D$19,IF(AND(T53=Punkte!$A$15,U53=Punkte!$E$17),Punkte!$E$19,IF(Kriterien!T53=Punkte!$A$2,Punkte!$B$6, " ")))))</f>
        <v>1</v>
      </c>
      <c r="R53" s="396">
        <f t="shared" si="27"/>
        <v>1</v>
      </c>
      <c r="S53" s="100"/>
      <c r="T53" s="178" t="s">
        <v>125</v>
      </c>
      <c r="U53" s="170"/>
      <c r="V53" s="171"/>
      <c r="W53" s="170">
        <f t="shared" si="28"/>
        <v>0</v>
      </c>
      <c r="X53" s="170"/>
      <c r="Y53" s="172">
        <f t="shared" si="29"/>
        <v>0</v>
      </c>
      <c r="Z53" s="172">
        <f t="shared" si="30"/>
        <v>0</v>
      </c>
      <c r="AA53" s="172">
        <f t="shared" si="31"/>
        <v>0</v>
      </c>
      <c r="AB53" s="172">
        <f t="shared" si="32"/>
        <v>0</v>
      </c>
      <c r="AC53" s="172">
        <f t="shared" si="33"/>
        <v>0</v>
      </c>
      <c r="AD53" s="179">
        <f t="shared" si="34"/>
        <v>0</v>
      </c>
      <c r="AE53" s="284" t="str">
        <f t="shared" si="35"/>
        <v xml:space="preserve"> </v>
      </c>
      <c r="AF53" s="285" t="str">
        <f t="shared" si="36"/>
        <v>x</v>
      </c>
    </row>
    <row r="54" spans="1:34">
      <c r="B54" s="34">
        <f t="shared" si="37"/>
        <v>42</v>
      </c>
      <c r="C54" s="435"/>
      <c r="D54" s="23" t="s">
        <v>35</v>
      </c>
      <c r="E54" s="53"/>
      <c r="F54" s="42"/>
      <c r="G54" s="42"/>
      <c r="H54" s="42"/>
      <c r="I54" s="42"/>
      <c r="J54" s="42"/>
      <c r="K54" s="265"/>
      <c r="L54" s="101"/>
      <c r="M54" s="148" t="str">
        <f>IF(AND(T54=Punkte!$A$15,E54=$C$306,U54=Punkte!$B$17),Punkte!$B$19,IF(AND(T54=Punkte!$A$15,E54=$C$306,U54=Punkte!$C$17),Punkte!$C$19,IF(AND(T54=Punkte!$A$15,E54=$C$306,U54=Punkte!$D$17),Punkte!$D$19,IF(AND(T54=Punkte!$A$15,E54=$C$306,U54=Punkte!$E$17),Punkte!$E$19," "))))</f>
        <v xml:space="preserve"> </v>
      </c>
      <c r="N54" s="149" t="str">
        <f>IF(AND(T54=Punkte!$A$15,F54=$C$306),Punkte!$B$23," ")</f>
        <v xml:space="preserve"> </v>
      </c>
      <c r="O54" s="155">
        <f>IF(ISERROR(IF(AD54&lt;0,,HLOOKUP(AD54,Punkte!$B$4:$F$6,3,FALSE))),,IF(AD54&lt;0,,HLOOKUP(AD54,Punkte!$B$4:$F$6,3,FALSE)))</f>
        <v>0</v>
      </c>
      <c r="P54" s="260">
        <f t="shared" si="26"/>
        <v>0</v>
      </c>
      <c r="Q54" s="159">
        <f>IF(AND(T54=Punkte!$A$15,U54=Punkte!$B$17),Punkte!$B$19,IF(AND(T54=Punkte!$A$15,U54=Punkte!$C$17),Punkte!$C$19,IF(AND(T54=Punkte!$A$15,U54=Punkte!$D$17),Punkte!$D$19,IF(AND(T54=Punkte!$A$15,U54=Punkte!$E$17),Punkte!$E$19,IF(Kriterien!T54=Punkte!$A$2,Punkte!$B$6, " ")))))</f>
        <v>1</v>
      </c>
      <c r="R54" s="396">
        <f t="shared" si="27"/>
        <v>1</v>
      </c>
      <c r="S54" s="100"/>
      <c r="T54" s="178" t="s">
        <v>123</v>
      </c>
      <c r="U54" s="170">
        <v>1</v>
      </c>
      <c r="V54" s="171"/>
      <c r="W54" s="170">
        <f t="shared" si="28"/>
        <v>0</v>
      </c>
      <c r="X54" s="170"/>
      <c r="Y54" s="172">
        <f t="shared" si="29"/>
        <v>0</v>
      </c>
      <c r="Z54" s="172">
        <f t="shared" si="30"/>
        <v>0</v>
      </c>
      <c r="AA54" s="172">
        <f t="shared" si="31"/>
        <v>0</v>
      </c>
      <c r="AB54" s="172">
        <f t="shared" si="32"/>
        <v>0</v>
      </c>
      <c r="AC54" s="172">
        <f t="shared" si="33"/>
        <v>0</v>
      </c>
      <c r="AD54" s="179">
        <f t="shared" si="34"/>
        <v>0</v>
      </c>
      <c r="AE54" s="284" t="str">
        <f t="shared" si="35"/>
        <v>x</v>
      </c>
      <c r="AF54" s="285" t="str">
        <f t="shared" si="36"/>
        <v xml:space="preserve"> </v>
      </c>
    </row>
    <row r="55" spans="1:34" ht="25.5">
      <c r="B55" s="34">
        <f t="shared" si="37"/>
        <v>43</v>
      </c>
      <c r="C55" s="435"/>
      <c r="D55" s="23" t="s">
        <v>2</v>
      </c>
      <c r="E55" s="53"/>
      <c r="F55" s="42"/>
      <c r="G55" s="42"/>
      <c r="H55" s="42"/>
      <c r="I55" s="42"/>
      <c r="J55" s="42"/>
      <c r="K55" s="265"/>
      <c r="L55" s="101"/>
      <c r="M55" s="148" t="str">
        <f>IF(AND(T55=Punkte!$A$15,E55=$C$306,U55=Punkte!$B$17),Punkte!$B$19,IF(AND(T55=Punkte!$A$15,E55=$C$306,U55=Punkte!$C$17),Punkte!$C$19,IF(AND(T55=Punkte!$A$15,E55=$C$306,U55=Punkte!$D$17),Punkte!$D$19,IF(AND(T55=Punkte!$A$15,E55=$C$306,U55=Punkte!$E$17),Punkte!$E$19," "))))</f>
        <v xml:space="preserve"> </v>
      </c>
      <c r="N55" s="149" t="str">
        <f>IF(AND(T55=Punkte!$A$15,F55=$C$306),Punkte!$B$23," ")</f>
        <v xml:space="preserve"> </v>
      </c>
      <c r="O55" s="155">
        <f>IF(ISERROR(IF(AD55&lt;0,,HLOOKUP(AD55,Punkte!$B$4:$F$6,3,FALSE))),,IF(AD55&lt;0,,HLOOKUP(AD55,Punkte!$B$4:$F$6,3,FALSE)))</f>
        <v>0</v>
      </c>
      <c r="P55" s="260">
        <f t="shared" si="26"/>
        <v>0</v>
      </c>
      <c r="Q55" s="159">
        <f>IF(AND(T55=Punkte!$A$15,U55=Punkte!$B$17),Punkte!$B$19,IF(AND(T55=Punkte!$A$15,U55=Punkte!$C$17),Punkte!$C$19,IF(AND(T55=Punkte!$A$15,U55=Punkte!$D$17),Punkte!$D$19,IF(AND(T55=Punkte!$A$15,U55=Punkte!$E$17),Punkte!$E$19,IF(Kriterien!T55=Punkte!$A$2,Punkte!$B$6, " ")))))</f>
        <v>1</v>
      </c>
      <c r="R55" s="396">
        <f t="shared" si="27"/>
        <v>1</v>
      </c>
      <c r="S55" s="100"/>
      <c r="T55" s="178" t="s">
        <v>123</v>
      </c>
      <c r="U55" s="170">
        <v>1</v>
      </c>
      <c r="V55" s="171"/>
      <c r="W55" s="170">
        <f t="shared" si="28"/>
        <v>0</v>
      </c>
      <c r="X55" s="170"/>
      <c r="Y55" s="172">
        <f t="shared" si="29"/>
        <v>0</v>
      </c>
      <c r="Z55" s="172">
        <f t="shared" si="30"/>
        <v>0</v>
      </c>
      <c r="AA55" s="172">
        <f t="shared" si="31"/>
        <v>0</v>
      </c>
      <c r="AB55" s="172">
        <f t="shared" si="32"/>
        <v>0</v>
      </c>
      <c r="AC55" s="172">
        <f t="shared" si="33"/>
        <v>0</v>
      </c>
      <c r="AD55" s="179">
        <f t="shared" si="34"/>
        <v>0</v>
      </c>
      <c r="AE55" s="284" t="str">
        <f t="shared" si="35"/>
        <v>x</v>
      </c>
      <c r="AF55" s="285" t="str">
        <f t="shared" si="36"/>
        <v xml:space="preserve"> </v>
      </c>
    </row>
    <row r="56" spans="1:34" ht="25.5">
      <c r="B56" s="34">
        <f t="shared" si="37"/>
        <v>44</v>
      </c>
      <c r="C56" s="435"/>
      <c r="D56" s="22" t="s">
        <v>22</v>
      </c>
      <c r="E56" s="53"/>
      <c r="F56" s="42"/>
      <c r="G56" s="42"/>
      <c r="H56" s="42"/>
      <c r="I56" s="42"/>
      <c r="J56" s="42"/>
      <c r="K56" s="265"/>
      <c r="L56" s="101"/>
      <c r="M56" s="148" t="str">
        <f>IF(AND(T56=Punkte!$A$15,E56=$C$306,U56=Punkte!$B$17),Punkte!$B$19,IF(AND(T56=Punkte!$A$15,E56=$C$306,U56=Punkte!$C$17),Punkte!$C$19,IF(AND(T56=Punkte!$A$15,E56=$C$306,U56=Punkte!$D$17),Punkte!$D$19,IF(AND(T56=Punkte!$A$15,E56=$C$306,U56=Punkte!$E$17),Punkte!$E$19," "))))</f>
        <v xml:space="preserve"> </v>
      </c>
      <c r="N56" s="149" t="str">
        <f>IF(AND(T56=Punkte!$A$15,F56=$C$306),Punkte!$B$23," ")</f>
        <v xml:space="preserve"> </v>
      </c>
      <c r="O56" s="155">
        <f>IF(ISERROR(IF(AD56&lt;0,,HLOOKUP(AD56,Punkte!$B$4:$F$6,3,FALSE))),,IF(AD56&lt;0,,HLOOKUP(AD56,Punkte!$B$4:$F$6,3,FALSE)))</f>
        <v>0</v>
      </c>
      <c r="P56" s="260">
        <f t="shared" si="26"/>
        <v>0</v>
      </c>
      <c r="Q56" s="159">
        <f>IF(AND(T56=Punkte!$A$15,U56=Punkte!$B$17),Punkte!$B$19,IF(AND(T56=Punkte!$A$15,U56=Punkte!$C$17),Punkte!$C$19,IF(AND(T56=Punkte!$A$15,U56=Punkte!$D$17),Punkte!$D$19,IF(AND(T56=Punkte!$A$15,U56=Punkte!$E$17),Punkte!$E$19,IF(Kriterien!T56=Punkte!$A$2,Punkte!$B$6, " ")))))</f>
        <v>1</v>
      </c>
      <c r="R56" s="396">
        <f t="shared" si="27"/>
        <v>1</v>
      </c>
      <c r="S56" s="100"/>
      <c r="T56" s="178" t="s">
        <v>125</v>
      </c>
      <c r="U56" s="170"/>
      <c r="V56" s="171"/>
      <c r="W56" s="170">
        <f t="shared" si="28"/>
        <v>0</v>
      </c>
      <c r="X56" s="170"/>
      <c r="Y56" s="172">
        <f t="shared" si="29"/>
        <v>0</v>
      </c>
      <c r="Z56" s="172">
        <f t="shared" si="30"/>
        <v>0</v>
      </c>
      <c r="AA56" s="172">
        <f t="shared" si="31"/>
        <v>0</v>
      </c>
      <c r="AB56" s="172">
        <f t="shared" si="32"/>
        <v>0</v>
      </c>
      <c r="AC56" s="172">
        <f t="shared" si="33"/>
        <v>0</v>
      </c>
      <c r="AD56" s="179">
        <f t="shared" si="34"/>
        <v>0</v>
      </c>
      <c r="AE56" s="284" t="str">
        <f t="shared" si="35"/>
        <v xml:space="preserve"> </v>
      </c>
      <c r="AF56" s="285" t="str">
        <f t="shared" si="36"/>
        <v>x</v>
      </c>
    </row>
    <row r="57" spans="1:34" ht="38.25">
      <c r="B57" s="34">
        <f t="shared" si="37"/>
        <v>45</v>
      </c>
      <c r="C57" s="435"/>
      <c r="D57" s="23" t="s">
        <v>43</v>
      </c>
      <c r="E57" s="53"/>
      <c r="F57" s="42"/>
      <c r="G57" s="42"/>
      <c r="H57" s="42"/>
      <c r="I57" s="42"/>
      <c r="J57" s="42"/>
      <c r="K57" s="265"/>
      <c r="L57" s="101"/>
      <c r="M57" s="148" t="str">
        <f>IF(AND(T57=Punkte!$A$15,E57=$C$306,U57=Punkte!$B$17),Punkte!$B$19,IF(AND(T57=Punkte!$A$15,E57=$C$306,U57=Punkte!$C$17),Punkte!$C$19,IF(AND(T57=Punkte!$A$15,E57=$C$306,U57=Punkte!$D$17),Punkte!$D$19,IF(AND(T57=Punkte!$A$15,E57=$C$306,U57=Punkte!$E$17),Punkte!$E$19," "))))</f>
        <v xml:space="preserve"> </v>
      </c>
      <c r="N57" s="149" t="str">
        <f>IF(AND(T57=Punkte!$A$15,F57=$C$306),Punkte!$B$23," ")</f>
        <v xml:space="preserve"> </v>
      </c>
      <c r="O57" s="155">
        <f>IF(ISERROR(IF(AD57&lt;0,,HLOOKUP(AD57,Punkte!$B$4:$F$6,3,FALSE))),,IF(AD57&lt;0,,HLOOKUP(AD57,Punkte!$B$4:$F$6,3,FALSE)))</f>
        <v>0</v>
      </c>
      <c r="P57" s="260">
        <f t="shared" si="26"/>
        <v>0</v>
      </c>
      <c r="Q57" s="159">
        <f>IF(AND(T57=Punkte!$A$15,U57=Punkte!$B$17),Punkte!$B$19,IF(AND(T57=Punkte!$A$15,U57=Punkte!$C$17),Punkte!$C$19,IF(AND(T57=Punkte!$A$15,U57=Punkte!$D$17),Punkte!$D$19,IF(AND(T57=Punkte!$A$15,U57=Punkte!$E$17),Punkte!$E$19,IF(Kriterien!T57=Punkte!$A$2,Punkte!$B$6, " ")))))</f>
        <v>1</v>
      </c>
      <c r="R57" s="396">
        <f t="shared" si="27"/>
        <v>1</v>
      </c>
      <c r="S57" s="100"/>
      <c r="T57" s="178" t="s">
        <v>125</v>
      </c>
      <c r="U57" s="170"/>
      <c r="V57" s="171"/>
      <c r="W57" s="170">
        <f t="shared" si="28"/>
        <v>0</v>
      </c>
      <c r="X57" s="170"/>
      <c r="Y57" s="172">
        <f t="shared" si="29"/>
        <v>0</v>
      </c>
      <c r="Z57" s="172">
        <f t="shared" si="30"/>
        <v>0</v>
      </c>
      <c r="AA57" s="172">
        <f t="shared" si="31"/>
        <v>0</v>
      </c>
      <c r="AB57" s="172">
        <f t="shared" si="32"/>
        <v>0</v>
      </c>
      <c r="AC57" s="172">
        <f t="shared" si="33"/>
        <v>0</v>
      </c>
      <c r="AD57" s="179">
        <f t="shared" si="34"/>
        <v>0</v>
      </c>
      <c r="AE57" s="284" t="str">
        <f t="shared" si="35"/>
        <v xml:space="preserve"> </v>
      </c>
      <c r="AF57" s="285" t="str">
        <f t="shared" si="36"/>
        <v>x</v>
      </c>
    </row>
    <row r="58" spans="1:34" ht="25.5">
      <c r="B58" s="34">
        <f t="shared" si="37"/>
        <v>46</v>
      </c>
      <c r="C58" s="435"/>
      <c r="D58" s="23" t="s">
        <v>42</v>
      </c>
      <c r="E58" s="54"/>
      <c r="F58" s="40"/>
      <c r="G58" s="40"/>
      <c r="H58" s="40"/>
      <c r="I58" s="40"/>
      <c r="J58" s="40"/>
      <c r="K58" s="250"/>
      <c r="L58" s="101"/>
      <c r="M58" s="148" t="str">
        <f>IF(AND(T58=Punkte!$A$15,E58=$C$306,U58=Punkte!$B$17),Punkte!$B$19,IF(AND(T58=Punkte!$A$15,E58=$C$306,U58=Punkte!$C$17),Punkte!$C$19,IF(AND(T58=Punkte!$A$15,E58=$C$306,U58=Punkte!$D$17),Punkte!$D$19,IF(AND(T58=Punkte!$A$15,E58=$C$306,U58=Punkte!$E$17),Punkte!$E$19," "))))</f>
        <v xml:space="preserve"> </v>
      </c>
      <c r="N58" s="149" t="str">
        <f>IF(AND(T58=Punkte!$A$15,F58=$C$306),Punkte!$B$23," ")</f>
        <v xml:space="preserve"> </v>
      </c>
      <c r="O58" s="155">
        <f>IF(ISERROR(IF(AD58&lt;0,,HLOOKUP(AD58,Punkte!$B$4:$F$6,3,FALSE))),,IF(AD58&lt;0,,HLOOKUP(AD58,Punkte!$B$4:$F$6,3,FALSE)))</f>
        <v>0</v>
      </c>
      <c r="P58" s="260">
        <f t="shared" si="26"/>
        <v>0</v>
      </c>
      <c r="Q58" s="159">
        <f>IF(AND(T58=Punkte!$A$15,U58=Punkte!$B$17),Punkte!$B$19,IF(AND(T58=Punkte!$A$15,U58=Punkte!$C$17),Punkte!$C$19,IF(AND(T58=Punkte!$A$15,U58=Punkte!$D$17),Punkte!$D$19,IF(AND(T58=Punkte!$A$15,U58=Punkte!$E$17),Punkte!$E$19,IF(Kriterien!T58=Punkte!$A$2,Punkte!$B$6, " ")))))</f>
        <v>1</v>
      </c>
      <c r="R58" s="396">
        <f t="shared" si="27"/>
        <v>1</v>
      </c>
      <c r="S58" s="100"/>
      <c r="T58" s="178" t="s">
        <v>125</v>
      </c>
      <c r="U58" s="170"/>
      <c r="V58" s="171"/>
      <c r="W58" s="170">
        <f t="shared" si="28"/>
        <v>0</v>
      </c>
      <c r="X58" s="170"/>
      <c r="Y58" s="172">
        <f t="shared" si="29"/>
        <v>0</v>
      </c>
      <c r="Z58" s="172">
        <f t="shared" si="30"/>
        <v>0</v>
      </c>
      <c r="AA58" s="172">
        <f t="shared" si="31"/>
        <v>0</v>
      </c>
      <c r="AB58" s="172">
        <f t="shared" si="32"/>
        <v>0</v>
      </c>
      <c r="AC58" s="172">
        <f t="shared" si="33"/>
        <v>0</v>
      </c>
      <c r="AD58" s="179">
        <f t="shared" si="34"/>
        <v>0</v>
      </c>
      <c r="AE58" s="284" t="str">
        <f t="shared" si="35"/>
        <v xml:space="preserve"> </v>
      </c>
      <c r="AF58" s="285" t="str">
        <f t="shared" si="36"/>
        <v>x</v>
      </c>
    </row>
    <row r="59" spans="1:34" ht="38.25">
      <c r="A59" t="s">
        <v>155</v>
      </c>
      <c r="B59" s="34">
        <f t="shared" si="37"/>
        <v>47</v>
      </c>
      <c r="C59" s="435"/>
      <c r="D59" s="23" t="s">
        <v>315</v>
      </c>
      <c r="E59" s="53"/>
      <c r="F59" s="42"/>
      <c r="G59" s="42"/>
      <c r="H59" s="42"/>
      <c r="I59" s="42"/>
      <c r="J59" s="42"/>
      <c r="K59" s="265"/>
      <c r="L59" s="101"/>
      <c r="M59" s="148" t="str">
        <f>IF(AND(T59=Punkte!$A$15,E59=$C$306,U59=Punkte!$B$17),Punkte!$B$19,IF(AND(T59=Punkte!$A$15,E59=$C$306,U59=Punkte!$C$17),Punkte!$C$19,IF(AND(T59=Punkte!$A$15,E59=$C$306,U59=Punkte!$D$17),Punkte!$D$19,IF(AND(T59=Punkte!$A$15,E59=$C$306,U59=Punkte!$E$17),Punkte!$E$19," "))))</f>
        <v xml:space="preserve"> </v>
      </c>
      <c r="N59" s="149" t="str">
        <f>IF(AND(T59=Punkte!$A$15,F59=$C$306),Punkte!$B$23," ")</f>
        <v xml:space="preserve"> </v>
      </c>
      <c r="O59" s="155">
        <f>IF(ISERROR(IF(AD59&lt;0,,HLOOKUP(AD59,Punkte!$B$4:$F$6,3,FALSE))),,IF(AD59&lt;0,,HLOOKUP(AD59,Punkte!$B$4:$F$6,3,FALSE)))</f>
        <v>0</v>
      </c>
      <c r="P59" s="260">
        <f t="shared" si="26"/>
        <v>0</v>
      </c>
      <c r="Q59" s="159">
        <f>IF(AND(T59=Punkte!$A$15,U59=Punkte!$B$17),Punkte!$B$19,IF(AND(T59=Punkte!$A$15,U59=Punkte!$C$17),Punkte!$C$19,IF(AND(T59=Punkte!$A$15,U59=Punkte!$D$17),Punkte!$D$19,IF(AND(T59=Punkte!$A$15,U59=Punkte!$E$17),Punkte!$E$19,IF(Kriterien!T59=Punkte!$A$2,Punkte!$B$6, " ")))))</f>
        <v>2</v>
      </c>
      <c r="R59" s="396">
        <f t="shared" si="27"/>
        <v>2</v>
      </c>
      <c r="S59" s="100"/>
      <c r="T59" s="178" t="s">
        <v>123</v>
      </c>
      <c r="U59" s="170">
        <v>2</v>
      </c>
      <c r="V59" s="171"/>
      <c r="W59" s="170">
        <f t="shared" si="28"/>
        <v>0</v>
      </c>
      <c r="X59" s="170"/>
      <c r="Y59" s="172">
        <f t="shared" si="29"/>
        <v>0</v>
      </c>
      <c r="Z59" s="172">
        <f t="shared" si="30"/>
        <v>0</v>
      </c>
      <c r="AA59" s="172">
        <f t="shared" si="31"/>
        <v>0</v>
      </c>
      <c r="AB59" s="172">
        <f t="shared" si="32"/>
        <v>0</v>
      </c>
      <c r="AC59" s="172">
        <f t="shared" si="33"/>
        <v>0</v>
      </c>
      <c r="AD59" s="179">
        <f t="shared" si="34"/>
        <v>0</v>
      </c>
      <c r="AE59" s="284" t="str">
        <f t="shared" si="35"/>
        <v>x</v>
      </c>
      <c r="AF59" s="285" t="str">
        <f t="shared" si="36"/>
        <v xml:space="preserve"> </v>
      </c>
    </row>
    <row r="60" spans="1:34">
      <c r="A60" t="s">
        <v>155</v>
      </c>
      <c r="B60" s="34">
        <f t="shared" si="37"/>
        <v>48</v>
      </c>
      <c r="C60" s="435"/>
      <c r="D60" s="22" t="s">
        <v>316</v>
      </c>
      <c r="E60" s="53"/>
      <c r="F60" s="42"/>
      <c r="G60" s="42"/>
      <c r="H60" s="42"/>
      <c r="I60" s="42"/>
      <c r="J60" s="42"/>
      <c r="K60" s="265"/>
      <c r="L60" s="101"/>
      <c r="M60" s="148" t="str">
        <f>IF(AND(T60=Punkte!$A$15,E60=$C$306,U60=Punkte!$B$17),Punkte!$B$19,IF(AND(T60=Punkte!$A$15,E60=$C$306,U60=Punkte!$C$17),Punkte!$C$19,IF(AND(T60=Punkte!$A$15,E60=$C$306,U60=Punkte!$D$17),Punkte!$D$19,IF(AND(T60=Punkte!$A$15,E60=$C$306,U60=Punkte!$E$17),Punkte!$E$19," "))))</f>
        <v xml:space="preserve"> </v>
      </c>
      <c r="N60" s="149" t="str">
        <f>IF(AND(T60=Punkte!$A$15,F60=$C$306),Punkte!$B$23," ")</f>
        <v xml:space="preserve"> </v>
      </c>
      <c r="O60" s="155">
        <f>IF(ISERROR(IF(AD60&lt;0,,HLOOKUP(AD60,Punkte!$B$4:$F$6,3,FALSE))),,IF(AD60&lt;0,,HLOOKUP(AD60,Punkte!$B$4:$F$6,3,FALSE)))</f>
        <v>0</v>
      </c>
      <c r="P60" s="260">
        <f t="shared" si="26"/>
        <v>0</v>
      </c>
      <c r="Q60" s="159">
        <f>IF(AND(T60=Punkte!$A$15,U60=Punkte!$B$17),Punkte!$B$19,IF(AND(T60=Punkte!$A$15,U60=Punkte!$C$17),Punkte!$C$19,IF(AND(T60=Punkte!$A$15,U60=Punkte!$D$17),Punkte!$D$19,IF(AND(T60=Punkte!$A$15,U60=Punkte!$E$17),Punkte!$E$19,IF(Kriterien!T60=Punkte!$A$2,Punkte!$B$6, " ")))))</f>
        <v>2</v>
      </c>
      <c r="R60" s="396">
        <f t="shared" si="27"/>
        <v>2</v>
      </c>
      <c r="S60" s="100"/>
      <c r="T60" s="178" t="s">
        <v>123</v>
      </c>
      <c r="U60" s="170">
        <v>2</v>
      </c>
      <c r="V60" s="171"/>
      <c r="W60" s="170">
        <f t="shared" si="28"/>
        <v>0</v>
      </c>
      <c r="X60" s="170"/>
      <c r="Y60" s="172">
        <f t="shared" si="29"/>
        <v>0</v>
      </c>
      <c r="Z60" s="172">
        <f t="shared" si="30"/>
        <v>0</v>
      </c>
      <c r="AA60" s="172">
        <f t="shared" si="31"/>
        <v>0</v>
      </c>
      <c r="AB60" s="172">
        <f t="shared" si="32"/>
        <v>0</v>
      </c>
      <c r="AC60" s="172">
        <f t="shared" si="33"/>
        <v>0</v>
      </c>
      <c r="AD60" s="179">
        <f t="shared" si="34"/>
        <v>0</v>
      </c>
      <c r="AE60" s="284" t="str">
        <f t="shared" si="35"/>
        <v>x</v>
      </c>
      <c r="AF60" s="285" t="str">
        <f t="shared" si="36"/>
        <v xml:space="preserve"> </v>
      </c>
    </row>
    <row r="61" spans="1:34">
      <c r="A61" t="s">
        <v>155</v>
      </c>
      <c r="B61" s="34">
        <f t="shared" si="37"/>
        <v>49</v>
      </c>
      <c r="C61" s="435"/>
      <c r="D61" s="23" t="s">
        <v>317</v>
      </c>
      <c r="E61" s="53"/>
      <c r="F61" s="42"/>
      <c r="G61" s="42"/>
      <c r="H61" s="42"/>
      <c r="I61" s="42"/>
      <c r="J61" s="42"/>
      <c r="K61" s="265"/>
      <c r="L61" s="101"/>
      <c r="M61" s="148" t="str">
        <f>IF(AND(T61=Punkte!$A$15,E61=$C$306,U61=Punkte!$B$17),Punkte!$B$19,IF(AND(T61=Punkte!$A$15,E61=$C$306,U61=Punkte!$C$17),Punkte!$C$19,IF(AND(T61=Punkte!$A$15,E61=$C$306,U61=Punkte!$D$17),Punkte!$D$19,IF(AND(T61=Punkte!$A$15,E61=$C$306,U61=Punkte!$E$17),Punkte!$E$19," "))))</f>
        <v xml:space="preserve"> </v>
      </c>
      <c r="N61" s="149" t="str">
        <f>IF(AND(T61=Punkte!$A$15,F61=$C$306),Punkte!$B$23," ")</f>
        <v xml:space="preserve"> </v>
      </c>
      <c r="O61" s="155">
        <f>IF(ISERROR(IF(AD61&lt;0,,HLOOKUP(AD61,Punkte!$B$4:$F$6,3,FALSE))),,IF(AD61&lt;0,,HLOOKUP(AD61,Punkte!$B$4:$F$6,3,FALSE)))</f>
        <v>0</v>
      </c>
      <c r="P61" s="260">
        <f t="shared" si="26"/>
        <v>0</v>
      </c>
      <c r="Q61" s="159">
        <f>IF(AND(T61=Punkte!$A$15,U61=Punkte!$B$17),Punkte!$B$19,IF(AND(T61=Punkte!$A$15,U61=Punkte!$C$17),Punkte!$C$19,IF(AND(T61=Punkte!$A$15,U61=Punkte!$D$17),Punkte!$D$19,IF(AND(T61=Punkte!$A$15,U61=Punkte!$E$17),Punkte!$E$19,IF(Kriterien!T61=Punkte!$A$2,Punkte!$B$6, " ")))))</f>
        <v>2</v>
      </c>
      <c r="R61" s="396">
        <f t="shared" si="27"/>
        <v>2</v>
      </c>
      <c r="S61" s="100"/>
      <c r="T61" s="178" t="s">
        <v>123</v>
      </c>
      <c r="U61" s="170">
        <v>2</v>
      </c>
      <c r="V61" s="171"/>
      <c r="W61" s="170">
        <f t="shared" si="28"/>
        <v>0</v>
      </c>
      <c r="X61" s="170"/>
      <c r="Y61" s="172">
        <f t="shared" si="29"/>
        <v>0</v>
      </c>
      <c r="Z61" s="172">
        <f t="shared" si="30"/>
        <v>0</v>
      </c>
      <c r="AA61" s="172">
        <f t="shared" si="31"/>
        <v>0</v>
      </c>
      <c r="AB61" s="172">
        <f t="shared" si="32"/>
        <v>0</v>
      </c>
      <c r="AC61" s="172">
        <f t="shared" si="33"/>
        <v>0</v>
      </c>
      <c r="AD61" s="179">
        <f t="shared" si="34"/>
        <v>0</v>
      </c>
      <c r="AE61" s="284" t="str">
        <f t="shared" si="35"/>
        <v>x</v>
      </c>
      <c r="AF61" s="285" t="str">
        <f t="shared" si="36"/>
        <v xml:space="preserve"> </v>
      </c>
    </row>
    <row r="62" spans="1:34" ht="25.5">
      <c r="B62" s="34">
        <f t="shared" si="37"/>
        <v>50</v>
      </c>
      <c r="C62" s="435"/>
      <c r="D62" s="23" t="s">
        <v>225</v>
      </c>
      <c r="E62" s="53"/>
      <c r="F62" s="42"/>
      <c r="G62" s="42"/>
      <c r="H62" s="42"/>
      <c r="I62" s="42"/>
      <c r="J62" s="42"/>
      <c r="K62" s="265"/>
      <c r="L62" s="101"/>
      <c r="M62" s="148" t="str">
        <f>IF(AND(T62=Punkte!$A$15,E62=$C$306,U62=Punkte!$B$17),Punkte!$B$19,IF(AND(T62=Punkte!$A$15,E62=$C$306,U62=Punkte!$C$17),Punkte!$C$19,IF(AND(T62=Punkte!$A$15,E62=$C$306,U62=Punkte!$D$17),Punkte!$D$19,IF(AND(T62=Punkte!$A$15,E62=$C$306,U62=Punkte!$E$17),Punkte!$E$19," "))))</f>
        <v xml:space="preserve"> </v>
      </c>
      <c r="N62" s="149" t="str">
        <f>IF(AND(T62=Punkte!$A$15,F62=$C$306),Punkte!$B$23," ")</f>
        <v xml:space="preserve"> </v>
      </c>
      <c r="O62" s="155">
        <f>IF(ISERROR(IF(AD62&lt;0,,HLOOKUP(AD62,Punkte!$B$4:$F$6,3,FALSE))),,IF(AD62&lt;0,,HLOOKUP(AD62,Punkte!$B$4:$F$6,3,FALSE)))</f>
        <v>0</v>
      </c>
      <c r="P62" s="260">
        <f t="shared" si="26"/>
        <v>0</v>
      </c>
      <c r="Q62" s="159">
        <f>IF(AND(T62=Punkte!$A$15,U62=Punkte!$B$17),Punkte!$B$19,IF(AND(T62=Punkte!$A$15,U62=Punkte!$C$17),Punkte!$C$19,IF(AND(T62=Punkte!$A$15,U62=Punkte!$D$17),Punkte!$D$19,IF(AND(T62=Punkte!$A$15,U62=Punkte!$E$17),Punkte!$E$19,IF(Kriterien!T62=Punkte!$A$2,Punkte!$B$6, " ")))))</f>
        <v>1</v>
      </c>
      <c r="R62" s="396">
        <f t="shared" si="27"/>
        <v>1</v>
      </c>
      <c r="S62" s="100"/>
      <c r="T62" s="178" t="s">
        <v>123</v>
      </c>
      <c r="U62" s="170">
        <v>1</v>
      </c>
      <c r="V62" s="171"/>
      <c r="W62" s="170">
        <f t="shared" si="28"/>
        <v>0</v>
      </c>
      <c r="X62" s="170"/>
      <c r="Y62" s="172">
        <f t="shared" si="29"/>
        <v>0</v>
      </c>
      <c r="Z62" s="172">
        <f t="shared" si="30"/>
        <v>0</v>
      </c>
      <c r="AA62" s="172">
        <f t="shared" si="31"/>
        <v>0</v>
      </c>
      <c r="AB62" s="172">
        <f t="shared" si="32"/>
        <v>0</v>
      </c>
      <c r="AC62" s="172">
        <f t="shared" si="33"/>
        <v>0</v>
      </c>
      <c r="AD62" s="179">
        <f t="shared" si="34"/>
        <v>0</v>
      </c>
      <c r="AE62" s="284" t="str">
        <f t="shared" si="35"/>
        <v>x</v>
      </c>
      <c r="AF62" s="285" t="str">
        <f t="shared" si="36"/>
        <v xml:space="preserve"> </v>
      </c>
    </row>
    <row r="63" spans="1:34">
      <c r="B63" s="34">
        <f t="shared" si="37"/>
        <v>51</v>
      </c>
      <c r="C63" s="436"/>
      <c r="D63" s="28" t="s">
        <v>19</v>
      </c>
      <c r="E63" s="55"/>
      <c r="F63" s="56"/>
      <c r="G63" s="56"/>
      <c r="H63" s="56"/>
      <c r="I63" s="56"/>
      <c r="J63" s="56"/>
      <c r="K63" s="252"/>
      <c r="L63" s="101"/>
      <c r="M63" s="151" t="str">
        <f>IF(AND(T63=Punkte!$A$15,E63=$C$306,U63=Punkte!$B$17),Punkte!$B$19,IF(AND(T63=Punkte!$A$15,E63=$C$306,U63=Punkte!$C$17),Punkte!$C$19,IF(AND(T63=Punkte!$A$15,E63=$C$306,U63=Punkte!$D$17),Punkte!$D$19,IF(AND(T63=Punkte!$A$15,E63=$C$306,U63=Punkte!$E$17),Punkte!$E$19," "))))</f>
        <v xml:space="preserve"> </v>
      </c>
      <c r="N63" s="152" t="str">
        <f>IF(AND(T63=Punkte!$A$15,F63=$C$306),Punkte!$B$23," ")</f>
        <v xml:space="preserve"> </v>
      </c>
      <c r="O63" s="156">
        <f>IF(ISERROR(IF(AD63&lt;0,,HLOOKUP(AD63,Punkte!$B$4:$F$6,3,FALSE))),,IF(AD63&lt;0,,HLOOKUP(AD63,Punkte!$B$4:$F$6,3,FALSE)))</f>
        <v>0</v>
      </c>
      <c r="P63" s="261">
        <f t="shared" si="26"/>
        <v>0</v>
      </c>
      <c r="Q63" s="160">
        <f>IF(AND(T63=Punkte!$A$15,U63=Punkte!$B$17),Punkte!$B$19,IF(AND(T63=Punkte!$A$15,U63=Punkte!$C$17),Punkte!$C$19,IF(AND(T63=Punkte!$A$15,U63=Punkte!$D$17),Punkte!$D$19,IF(AND(T63=Punkte!$A$15,U63=Punkte!$E$17),Punkte!$E$19,IF(Kriterien!T63=Punkte!$A$2,Punkte!$B$6, " ")))))</f>
        <v>1</v>
      </c>
      <c r="R63" s="397">
        <f t="shared" si="27"/>
        <v>1</v>
      </c>
      <c r="S63" s="100"/>
      <c r="T63" s="180" t="s">
        <v>125</v>
      </c>
      <c r="U63" s="173"/>
      <c r="V63" s="174"/>
      <c r="W63" s="173">
        <f t="shared" si="28"/>
        <v>0</v>
      </c>
      <c r="X63" s="173"/>
      <c r="Y63" s="175">
        <f t="shared" si="29"/>
        <v>0</v>
      </c>
      <c r="Z63" s="175">
        <f t="shared" si="30"/>
        <v>0</v>
      </c>
      <c r="AA63" s="175">
        <f t="shared" si="31"/>
        <v>0</v>
      </c>
      <c r="AB63" s="175">
        <f t="shared" si="32"/>
        <v>0</v>
      </c>
      <c r="AC63" s="175">
        <f t="shared" si="33"/>
        <v>0</v>
      </c>
      <c r="AD63" s="181">
        <f t="shared" si="34"/>
        <v>0</v>
      </c>
      <c r="AE63" s="286" t="str">
        <f t="shared" si="35"/>
        <v xml:space="preserve"> </v>
      </c>
      <c r="AF63" s="287" t="str">
        <f t="shared" si="36"/>
        <v>x</v>
      </c>
      <c r="AH63" s="109"/>
    </row>
    <row r="64" spans="1:34" ht="25.5">
      <c r="B64" s="34">
        <f t="shared" si="37"/>
        <v>52</v>
      </c>
      <c r="C64" s="428" t="s">
        <v>9</v>
      </c>
      <c r="D64" s="29" t="s">
        <v>32</v>
      </c>
      <c r="E64" s="57"/>
      <c r="F64" s="58"/>
      <c r="G64" s="58"/>
      <c r="H64" s="58"/>
      <c r="I64" s="58"/>
      <c r="J64" s="58"/>
      <c r="K64" s="253"/>
      <c r="L64" s="101"/>
      <c r="M64" s="162" t="str">
        <f>IF(AND(T64=Punkte!$A$15,E64=$C$306,U64=Punkte!$B$17),Punkte!$B$19,IF(AND(T64=Punkte!$A$15,E64=$C$306,U64=Punkte!$C$17),Punkte!$C$19,IF(AND(T64=Punkte!$A$15,E64=$C$306,U64=Punkte!$D$17),Punkte!$D$19,IF(AND(T64=Punkte!$A$15,E64=$C$306,U64=Punkte!$E$17),Punkte!$E$19," "))))</f>
        <v xml:space="preserve"> </v>
      </c>
      <c r="N64" s="163" t="str">
        <f>IF(AND(T64=Punkte!$A$15,F64=$C$306),Punkte!$B$23," ")</f>
        <v xml:space="preserve"> </v>
      </c>
      <c r="O64" s="165">
        <f>IF(ISERROR(IF(AD64&lt;0,,HLOOKUP(AD64,Punkte!$B$4:$F$6,3,FALSE))),,IF(AD64&lt;0,,HLOOKUP(AD64,Punkte!$B$4:$F$6,3,FALSE)))</f>
        <v>0</v>
      </c>
      <c r="P64" s="264">
        <f t="shared" si="26"/>
        <v>0</v>
      </c>
      <c r="Q64" s="166">
        <f>IF(AND(T64=Punkte!$A$15,U64=Punkte!$B$17),Punkte!$B$19,IF(AND(T64=Punkte!$A$15,U64=Punkte!$C$17),Punkte!$C$19,IF(AND(T64=Punkte!$A$15,U64=Punkte!$D$17),Punkte!$D$19,IF(AND(T64=Punkte!$A$15,U64=Punkte!$E$17),Punkte!$E$19,IF(Kriterien!T64=Punkte!$A$2,Punkte!$B$6, " ")))))</f>
        <v>1</v>
      </c>
      <c r="R64" s="402">
        <f t="shared" si="27"/>
        <v>1</v>
      </c>
      <c r="S64" s="100"/>
      <c r="T64" s="176" t="s">
        <v>125</v>
      </c>
      <c r="U64" s="167"/>
      <c r="V64" s="168"/>
      <c r="W64" s="167">
        <f t="shared" si="28"/>
        <v>0</v>
      </c>
      <c r="X64" s="167"/>
      <c r="Y64" s="169">
        <f t="shared" si="29"/>
        <v>0</v>
      </c>
      <c r="Z64" s="169">
        <f t="shared" si="30"/>
        <v>0</v>
      </c>
      <c r="AA64" s="169">
        <f t="shared" si="31"/>
        <v>0</v>
      </c>
      <c r="AB64" s="169">
        <f t="shared" si="32"/>
        <v>0</v>
      </c>
      <c r="AC64" s="169">
        <f t="shared" si="33"/>
        <v>0</v>
      </c>
      <c r="AD64" s="177">
        <f t="shared" si="34"/>
        <v>0</v>
      </c>
      <c r="AE64" s="284" t="str">
        <f t="shared" si="35"/>
        <v xml:space="preserve"> </v>
      </c>
      <c r="AF64" s="285" t="str">
        <f t="shared" si="36"/>
        <v>x</v>
      </c>
      <c r="AH64" s="109"/>
    </row>
    <row r="65" spans="1:34" ht="25.5">
      <c r="B65" s="34">
        <f t="shared" si="37"/>
        <v>53</v>
      </c>
      <c r="C65" s="449"/>
      <c r="D65" s="12" t="s">
        <v>126</v>
      </c>
      <c r="E65" s="43"/>
      <c r="F65" s="44"/>
      <c r="G65" s="44"/>
      <c r="H65" s="44"/>
      <c r="I65" s="44"/>
      <c r="J65" s="44"/>
      <c r="K65" s="254"/>
      <c r="L65" s="101"/>
      <c r="M65" s="148" t="str">
        <f>IF(AND(T65=Punkte!$A$15,E65=$C$306,U65=Punkte!$B$17),Punkte!$B$19,IF(AND(T65=Punkte!$A$15,E65=$C$306,U65=Punkte!$C$17),Punkte!$C$19,IF(AND(T65=Punkte!$A$15,E65=$C$306,U65=Punkte!$D$17),Punkte!$D$19,IF(AND(T65=Punkte!$A$15,E65=$C$306,U65=Punkte!$E$17),Punkte!$E$19," "))))</f>
        <v xml:space="preserve"> </v>
      </c>
      <c r="N65" s="149" t="str">
        <f>IF(AND(T65=Punkte!$A$15,F65=$C$306),Punkte!$B$23," ")</f>
        <v xml:space="preserve"> </v>
      </c>
      <c r="O65" s="155">
        <f>IF(ISERROR(IF(AD65&lt;0,,HLOOKUP(AD65,Punkte!$B$4:$F$6,3,FALSE))),,IF(AD65&lt;0,,HLOOKUP(AD65,Punkte!$B$4:$F$6,3,FALSE)))</f>
        <v>0</v>
      </c>
      <c r="P65" s="260">
        <f t="shared" si="26"/>
        <v>0</v>
      </c>
      <c r="Q65" s="159">
        <f>IF(AND(T65=Punkte!$A$15,U65=Punkte!$B$17),Punkte!$B$19,IF(AND(T65=Punkte!$A$15,U65=Punkte!$C$17),Punkte!$C$19,IF(AND(T65=Punkte!$A$15,U65=Punkte!$D$17),Punkte!$D$19,IF(AND(T65=Punkte!$A$15,U65=Punkte!$E$17),Punkte!$E$19,IF(Kriterien!T65=Punkte!$A$2,Punkte!$B$6, " ")))))</f>
        <v>2</v>
      </c>
      <c r="R65" s="396">
        <f t="shared" si="27"/>
        <v>2</v>
      </c>
      <c r="S65" s="100"/>
      <c r="T65" s="178" t="s">
        <v>123</v>
      </c>
      <c r="U65" s="170">
        <v>2</v>
      </c>
      <c r="V65" s="171"/>
      <c r="W65" s="170">
        <f t="shared" si="28"/>
        <v>0</v>
      </c>
      <c r="X65" s="170"/>
      <c r="Y65" s="172">
        <f t="shared" si="29"/>
        <v>0</v>
      </c>
      <c r="Z65" s="172">
        <f t="shared" si="30"/>
        <v>0</v>
      </c>
      <c r="AA65" s="172">
        <f t="shared" si="31"/>
        <v>0</v>
      </c>
      <c r="AB65" s="172">
        <f t="shared" si="32"/>
        <v>0</v>
      </c>
      <c r="AC65" s="172">
        <f t="shared" si="33"/>
        <v>0</v>
      </c>
      <c r="AD65" s="179">
        <f t="shared" si="34"/>
        <v>0</v>
      </c>
      <c r="AE65" s="284" t="str">
        <f t="shared" si="35"/>
        <v>x</v>
      </c>
      <c r="AF65" s="285" t="str">
        <f t="shared" si="36"/>
        <v xml:space="preserve"> </v>
      </c>
      <c r="AH65" s="109"/>
    </row>
    <row r="66" spans="1:34" ht="25.5">
      <c r="B66" s="34">
        <f t="shared" si="37"/>
        <v>54</v>
      </c>
      <c r="C66" s="449"/>
      <c r="D66" s="12" t="s">
        <v>33</v>
      </c>
      <c r="E66" s="43"/>
      <c r="F66" s="44"/>
      <c r="G66" s="44"/>
      <c r="H66" s="44"/>
      <c r="I66" s="44"/>
      <c r="J66" s="44"/>
      <c r="K66" s="254"/>
      <c r="L66" s="101"/>
      <c r="M66" s="148" t="str">
        <f>IF(AND(T66=Punkte!$A$15,E66=$C$306,U66=Punkte!$B$17),Punkte!$B$19,IF(AND(T66=Punkte!$A$15,E66=$C$306,U66=Punkte!$C$17),Punkte!$C$19,IF(AND(T66=Punkte!$A$15,E66=$C$306,U66=Punkte!$D$17),Punkte!$D$19,IF(AND(T66=Punkte!$A$15,E66=$C$306,U66=Punkte!$E$17),Punkte!$E$19," "))))</f>
        <v xml:space="preserve"> </v>
      </c>
      <c r="N66" s="149" t="str">
        <f>IF(AND(T66=Punkte!$A$15,F66=$C$306),Punkte!$B$23," ")</f>
        <v xml:space="preserve"> </v>
      </c>
      <c r="O66" s="155">
        <f>IF(ISERROR(IF(AD66&lt;0,,HLOOKUP(AD66,Punkte!$B$4:$F$6,3,FALSE))),,IF(AD66&lt;0,,HLOOKUP(AD66,Punkte!$B$4:$F$6,3,FALSE)))</f>
        <v>0</v>
      </c>
      <c r="P66" s="260">
        <f t="shared" si="26"/>
        <v>0</v>
      </c>
      <c r="Q66" s="159">
        <f>IF(AND(T66=Punkte!$A$15,U66=Punkte!$B$17),Punkte!$B$19,IF(AND(T66=Punkte!$A$15,U66=Punkte!$C$17),Punkte!$C$19,IF(AND(T66=Punkte!$A$15,U66=Punkte!$D$17),Punkte!$D$19,IF(AND(T66=Punkte!$A$15,U66=Punkte!$E$17),Punkte!$E$19,IF(Kriterien!T66=Punkte!$A$2,Punkte!$B$6, " ")))))</f>
        <v>2</v>
      </c>
      <c r="R66" s="396">
        <f t="shared" si="27"/>
        <v>2</v>
      </c>
      <c r="S66" s="100"/>
      <c r="T66" s="178" t="s">
        <v>123</v>
      </c>
      <c r="U66" s="170">
        <v>2</v>
      </c>
      <c r="V66" s="171"/>
      <c r="W66" s="170">
        <f t="shared" si="28"/>
        <v>0</v>
      </c>
      <c r="X66" s="170"/>
      <c r="Y66" s="172">
        <f t="shared" si="29"/>
        <v>0</v>
      </c>
      <c r="Z66" s="172">
        <f t="shared" si="30"/>
        <v>0</v>
      </c>
      <c r="AA66" s="172">
        <f t="shared" si="31"/>
        <v>0</v>
      </c>
      <c r="AB66" s="172">
        <f t="shared" si="32"/>
        <v>0</v>
      </c>
      <c r="AC66" s="172">
        <f t="shared" si="33"/>
        <v>0</v>
      </c>
      <c r="AD66" s="179">
        <f t="shared" si="34"/>
        <v>0</v>
      </c>
      <c r="AE66" s="284" t="str">
        <f t="shared" si="35"/>
        <v>x</v>
      </c>
      <c r="AF66" s="285" t="str">
        <f t="shared" si="36"/>
        <v xml:space="preserve"> </v>
      </c>
      <c r="AH66" s="109"/>
    </row>
    <row r="67" spans="1:34">
      <c r="B67" s="34">
        <f t="shared" si="37"/>
        <v>55</v>
      </c>
      <c r="C67" s="429"/>
      <c r="D67" s="12" t="s">
        <v>201</v>
      </c>
      <c r="E67" s="43"/>
      <c r="F67" s="44"/>
      <c r="G67" s="44"/>
      <c r="H67" s="44"/>
      <c r="I67" s="44"/>
      <c r="J67" s="44"/>
      <c r="K67" s="254"/>
      <c r="L67" s="101"/>
      <c r="M67" s="148" t="str">
        <f>IF(AND(T67=Punkte!$A$15,E67=$C$306,U67=Punkte!$B$17),Punkte!$B$19,IF(AND(T67=Punkte!$A$15,E67=$C$306,U67=Punkte!$C$17),Punkte!$C$19,IF(AND(T67=Punkte!$A$15,E67=$C$306,U67=Punkte!$D$17),Punkte!$D$19,IF(AND(T67=Punkte!$A$15,E67=$C$306,U67=Punkte!$E$17),Punkte!$E$19," "))))</f>
        <v xml:space="preserve"> </v>
      </c>
      <c r="N67" s="149" t="str">
        <f>IF(AND(T67=Punkte!$A$15,F67=$C$306),Punkte!$B$23," ")</f>
        <v xml:space="preserve"> </v>
      </c>
      <c r="O67" s="155">
        <f>IF(ISERROR(IF(AD67&lt;0,,HLOOKUP(AD67,Punkte!$B$4:$F$6,3,FALSE))),,IF(AD67&lt;0,,HLOOKUP(AD67,Punkte!$B$4:$F$6,3,FALSE)))</f>
        <v>0</v>
      </c>
      <c r="P67" s="260">
        <f t="shared" si="26"/>
        <v>0</v>
      </c>
      <c r="Q67" s="159">
        <f>IF(AND(T67=Punkte!$A$15,U67=Punkte!$B$17),Punkte!$B$19,IF(AND(T67=Punkte!$A$15,U67=Punkte!$C$17),Punkte!$C$19,IF(AND(T67=Punkte!$A$15,U67=Punkte!$D$17),Punkte!$D$19,IF(AND(T67=Punkte!$A$15,U67=Punkte!$E$17),Punkte!$E$19,IF(Kriterien!T67=Punkte!$A$2,Punkte!$B$6, " ")))))</f>
        <v>1</v>
      </c>
      <c r="R67" s="396">
        <f t="shared" si="27"/>
        <v>1</v>
      </c>
      <c r="S67" s="100"/>
      <c r="T67" s="178" t="s">
        <v>123</v>
      </c>
      <c r="U67" s="170">
        <v>1</v>
      </c>
      <c r="V67" s="171"/>
      <c r="W67" s="170">
        <f t="shared" si="28"/>
        <v>0</v>
      </c>
      <c r="X67" s="170"/>
      <c r="Y67" s="172">
        <f t="shared" si="29"/>
        <v>0</v>
      </c>
      <c r="Z67" s="172">
        <f t="shared" si="30"/>
        <v>0</v>
      </c>
      <c r="AA67" s="172">
        <f t="shared" si="31"/>
        <v>0</v>
      </c>
      <c r="AB67" s="172">
        <f t="shared" si="32"/>
        <v>0</v>
      </c>
      <c r="AC67" s="172">
        <f t="shared" si="33"/>
        <v>0</v>
      </c>
      <c r="AD67" s="179">
        <f t="shared" si="34"/>
        <v>0</v>
      </c>
      <c r="AE67" s="284" t="str">
        <f t="shared" si="35"/>
        <v>x</v>
      </c>
      <c r="AF67" s="285" t="str">
        <f t="shared" si="36"/>
        <v xml:space="preserve"> </v>
      </c>
      <c r="AH67" s="87"/>
    </row>
    <row r="68" spans="1:34">
      <c r="A68" t="s">
        <v>155</v>
      </c>
      <c r="B68" s="34">
        <f t="shared" si="37"/>
        <v>56</v>
      </c>
      <c r="C68" s="429"/>
      <c r="D68" s="12" t="s">
        <v>159</v>
      </c>
      <c r="E68" s="49"/>
      <c r="F68" s="50"/>
      <c r="G68" s="50"/>
      <c r="H68" s="50"/>
      <c r="I68" s="50"/>
      <c r="J68" s="50"/>
      <c r="K68" s="268"/>
      <c r="L68" s="101"/>
      <c r="M68" s="148" t="str">
        <f>IF(AND(T68=Punkte!$A$15,E68=$C$306,U68=Punkte!$B$17),Punkte!$B$19,IF(AND(T68=Punkte!$A$15,E68=$C$306,U68=Punkte!$C$17),Punkte!$C$19,IF(AND(T68=Punkte!$A$15,E68=$C$306,U68=Punkte!$D$17),Punkte!$D$19,IF(AND(T68=Punkte!$A$15,E68=$C$306,U68=Punkte!$E$17),Punkte!$E$19," "))))</f>
        <v xml:space="preserve"> </v>
      </c>
      <c r="N68" s="149" t="str">
        <f>IF(AND(T68=Punkte!$A$15,F68=$C$306),Punkte!$B$23," ")</f>
        <v xml:space="preserve"> </v>
      </c>
      <c r="O68" s="155">
        <f>IF(ISERROR(IF(AD68&lt;0,,HLOOKUP(AD68,Punkte!$B$4:$F$6,3,FALSE))),,IF(AD68&lt;0,,HLOOKUP(AD68,Punkte!$B$4:$F$6,3,FALSE)))</f>
        <v>0</v>
      </c>
      <c r="P68" s="260">
        <f t="shared" si="26"/>
        <v>0</v>
      </c>
      <c r="Q68" s="159">
        <f>IF(AND(T68=Punkte!$A$15,U68=Punkte!$B$17),Punkte!$B$19,IF(AND(T68=Punkte!$A$15,U68=Punkte!$C$17),Punkte!$C$19,IF(AND(T68=Punkte!$A$15,U68=Punkte!$D$17),Punkte!$D$19,IF(AND(T68=Punkte!$A$15,U68=Punkte!$E$17),Punkte!$E$19,IF(Kriterien!T68=Punkte!$A$2,Punkte!$B$6, " ")))))</f>
        <v>2</v>
      </c>
      <c r="R68" s="396">
        <f t="shared" si="27"/>
        <v>2</v>
      </c>
      <c r="S68" s="100"/>
      <c r="T68" s="178" t="s">
        <v>123</v>
      </c>
      <c r="U68" s="170">
        <v>2</v>
      </c>
      <c r="V68" s="171"/>
      <c r="W68" s="170">
        <f t="shared" si="28"/>
        <v>0</v>
      </c>
      <c r="X68" s="170"/>
      <c r="Y68" s="172">
        <f t="shared" si="29"/>
        <v>0</v>
      </c>
      <c r="Z68" s="172">
        <f t="shared" si="30"/>
        <v>0</v>
      </c>
      <c r="AA68" s="172">
        <f t="shared" si="31"/>
        <v>0</v>
      </c>
      <c r="AB68" s="172">
        <f t="shared" si="32"/>
        <v>0</v>
      </c>
      <c r="AC68" s="172">
        <f t="shared" si="33"/>
        <v>0</v>
      </c>
      <c r="AD68" s="179">
        <f t="shared" si="34"/>
        <v>0</v>
      </c>
      <c r="AE68" s="284" t="str">
        <f t="shared" si="35"/>
        <v>x</v>
      </c>
      <c r="AF68" s="285" t="str">
        <f t="shared" si="36"/>
        <v xml:space="preserve"> </v>
      </c>
      <c r="AH68" s="109"/>
    </row>
    <row r="69" spans="1:34">
      <c r="A69" t="s">
        <v>155</v>
      </c>
      <c r="B69" s="34">
        <f t="shared" si="37"/>
        <v>57</v>
      </c>
      <c r="C69" s="429"/>
      <c r="D69" s="12" t="s">
        <v>318</v>
      </c>
      <c r="E69" s="43"/>
      <c r="F69" s="44"/>
      <c r="G69" s="44"/>
      <c r="H69" s="44"/>
      <c r="I69" s="44"/>
      <c r="J69" s="44"/>
      <c r="K69" s="254"/>
      <c r="L69" s="101"/>
      <c r="M69" s="148" t="str">
        <f>IF(AND(T69=Punkte!$A$15,E69=$C$306,U69=Punkte!$B$17),Punkte!$B$19,IF(AND(T69=Punkte!$A$15,E69=$C$306,U69=Punkte!$C$17),Punkte!$C$19,IF(AND(T69=Punkte!$A$15,E69=$C$306,U69=Punkte!$D$17),Punkte!$D$19,IF(AND(T69=Punkte!$A$15,E69=$C$306,U69=Punkte!$E$17),Punkte!$E$19," "))))</f>
        <v xml:space="preserve"> </v>
      </c>
      <c r="N69" s="149" t="str">
        <f>IF(AND(T69=Punkte!$A$15,F69=$C$306),Punkte!$B$23," ")</f>
        <v xml:space="preserve"> </v>
      </c>
      <c r="O69" s="155">
        <f>IF(ISERROR(IF(AD69&lt;0,,HLOOKUP(AD69,Punkte!$B$4:$F$6,3,FALSE))),,IF(AD69&lt;0,,HLOOKUP(AD69,Punkte!$B$4:$F$6,3,FALSE)))</f>
        <v>0</v>
      </c>
      <c r="P69" s="260">
        <f t="shared" si="26"/>
        <v>0</v>
      </c>
      <c r="Q69" s="159">
        <f>IF(AND(T69=Punkte!$A$15,U69=Punkte!$B$17),Punkte!$B$19,IF(AND(T69=Punkte!$A$15,U69=Punkte!$C$17),Punkte!$C$19,IF(AND(T69=Punkte!$A$15,U69=Punkte!$D$17),Punkte!$D$19,IF(AND(T69=Punkte!$A$15,U69=Punkte!$E$17),Punkte!$E$19,IF(Kriterien!T69=Punkte!$A$2,Punkte!$B$6, " ")))))</f>
        <v>2</v>
      </c>
      <c r="R69" s="396">
        <f t="shared" si="27"/>
        <v>2</v>
      </c>
      <c r="S69" s="100"/>
      <c r="T69" s="178" t="s">
        <v>123</v>
      </c>
      <c r="U69" s="170">
        <v>2</v>
      </c>
      <c r="V69" s="171"/>
      <c r="W69" s="170">
        <f t="shared" si="28"/>
        <v>0</v>
      </c>
      <c r="X69" s="170"/>
      <c r="Y69" s="172">
        <f t="shared" si="29"/>
        <v>0</v>
      </c>
      <c r="Z69" s="172">
        <f t="shared" si="30"/>
        <v>0</v>
      </c>
      <c r="AA69" s="172">
        <f t="shared" si="31"/>
        <v>0</v>
      </c>
      <c r="AB69" s="172">
        <f t="shared" si="32"/>
        <v>0</v>
      </c>
      <c r="AC69" s="172">
        <f t="shared" si="33"/>
        <v>0</v>
      </c>
      <c r="AD69" s="179">
        <f t="shared" si="34"/>
        <v>0</v>
      </c>
      <c r="AE69" s="284" t="str">
        <f t="shared" si="35"/>
        <v>x</v>
      </c>
      <c r="AF69" s="285" t="str">
        <f>IF(T69="Skala","x"," ")</f>
        <v xml:space="preserve"> </v>
      </c>
      <c r="AH69" s="109"/>
    </row>
    <row r="70" spans="1:34" ht="25.5" customHeight="1">
      <c r="B70" s="34">
        <f t="shared" si="37"/>
        <v>58</v>
      </c>
      <c r="C70" s="429"/>
      <c r="D70" s="12" t="s">
        <v>367</v>
      </c>
      <c r="E70" s="43"/>
      <c r="F70" s="44"/>
      <c r="G70" s="44"/>
      <c r="H70" s="44"/>
      <c r="I70" s="44"/>
      <c r="J70" s="44"/>
      <c r="K70" s="254"/>
      <c r="L70" s="101"/>
      <c r="M70" s="148" t="str">
        <f>IF(AND(T70=Punkte!$A$15,E70=$C$306,U70=Punkte!$B$17),Punkte!$B$19,IF(AND(T70=Punkte!$A$15,E70=$C$306,U70=Punkte!$C$17),Punkte!$C$19,IF(AND(T70=Punkte!$A$15,E70=$C$306,U70=Punkte!$D$17),Punkte!$D$19,IF(AND(T70=Punkte!$A$15,E70=$C$306,U70=Punkte!$E$17),Punkte!$E$19," "))))</f>
        <v xml:space="preserve"> </v>
      </c>
      <c r="N70" s="149" t="str">
        <f>IF(AND(T70=Punkte!$A$15,F70=$C$306),Punkte!$B$23," ")</f>
        <v xml:space="preserve"> </v>
      </c>
      <c r="O70" s="155">
        <f>IF(ISERROR(IF(AD70&lt;0,,HLOOKUP(AD70,Punkte!$B$4:$F$6,3,FALSE))),,IF(AD70&lt;0,,HLOOKUP(AD70,Punkte!$B$4:$F$6,3,FALSE)))</f>
        <v>0</v>
      </c>
      <c r="P70" s="260">
        <f t="shared" si="26"/>
        <v>0</v>
      </c>
      <c r="Q70" s="159">
        <f>IF(AND(T70=Punkte!$A$15,U70=Punkte!$B$17),Punkte!$B$19,IF(AND(T70=Punkte!$A$15,U70=Punkte!$C$17),Punkte!$C$19,IF(AND(T70=Punkte!$A$15,U70=Punkte!$D$17),Punkte!$D$19,IF(AND(T70=Punkte!$A$15,U70=Punkte!$E$17),Punkte!$E$19,IF(Kriterien!T70=Punkte!$A$2,Punkte!$B$6, " ")))))</f>
        <v>1</v>
      </c>
      <c r="R70" s="396">
        <f t="shared" si="27"/>
        <v>1</v>
      </c>
      <c r="S70" s="100"/>
      <c r="T70" s="178" t="s">
        <v>123</v>
      </c>
      <c r="U70" s="170">
        <v>1</v>
      </c>
      <c r="V70" s="171"/>
      <c r="W70" s="170">
        <f t="shared" si="28"/>
        <v>0</v>
      </c>
      <c r="X70" s="170"/>
      <c r="Y70" s="172">
        <f t="shared" si="29"/>
        <v>0</v>
      </c>
      <c r="Z70" s="172">
        <f t="shared" si="30"/>
        <v>0</v>
      </c>
      <c r="AA70" s="172">
        <f t="shared" si="31"/>
        <v>0</v>
      </c>
      <c r="AB70" s="172">
        <f t="shared" si="32"/>
        <v>0</v>
      </c>
      <c r="AC70" s="172">
        <f t="shared" si="33"/>
        <v>0</v>
      </c>
      <c r="AD70" s="179">
        <f t="shared" si="34"/>
        <v>0</v>
      </c>
      <c r="AE70" s="284" t="str">
        <f t="shared" si="35"/>
        <v>x</v>
      </c>
      <c r="AF70" s="285" t="str">
        <f t="shared" si="36"/>
        <v xml:space="preserve"> </v>
      </c>
      <c r="AH70" s="109"/>
    </row>
    <row r="71" spans="1:34">
      <c r="B71" s="34">
        <f t="shared" si="37"/>
        <v>59</v>
      </c>
      <c r="C71" s="429"/>
      <c r="D71" s="12" t="s">
        <v>34</v>
      </c>
      <c r="E71" s="43"/>
      <c r="F71" s="44"/>
      <c r="G71" s="44"/>
      <c r="H71" s="44"/>
      <c r="I71" s="44"/>
      <c r="J71" s="44"/>
      <c r="K71" s="254"/>
      <c r="L71" s="101"/>
      <c r="M71" s="148" t="str">
        <f>IF(AND(T71=Punkte!$A$15,E71=$C$306,U71=Punkte!$B$17),Punkte!$B$19,IF(AND(T71=Punkte!$A$15,E71=$C$306,U71=Punkte!$C$17),Punkte!$C$19,IF(AND(T71=Punkte!$A$15,E71=$C$306,U71=Punkte!$D$17),Punkte!$D$19,IF(AND(T71=Punkte!$A$15,E71=$C$306,U71=Punkte!$E$17),Punkte!$E$19," "))))</f>
        <v xml:space="preserve"> </v>
      </c>
      <c r="N71" s="149" t="str">
        <f>IF(AND(T71=Punkte!$A$15,F71=$C$306),Punkte!$B$23," ")</f>
        <v xml:space="preserve"> </v>
      </c>
      <c r="O71" s="155">
        <f>IF(ISERROR(IF(AD71&lt;0,,HLOOKUP(AD71,Punkte!$B$4:$F$6,3,FALSE))),,IF(AD71&lt;0,,HLOOKUP(AD71,Punkte!$B$4:$F$6,3,FALSE)))</f>
        <v>0</v>
      </c>
      <c r="P71" s="260">
        <f t="shared" si="26"/>
        <v>0</v>
      </c>
      <c r="Q71" s="159">
        <f>IF(AND(T71=Punkte!$A$15,U71=Punkte!$B$17),Punkte!$B$19,IF(AND(T71=Punkte!$A$15,U71=Punkte!$C$17),Punkte!$C$19,IF(AND(T71=Punkte!$A$15,U71=Punkte!$D$17),Punkte!$D$19,IF(AND(T71=Punkte!$A$15,U71=Punkte!$E$17),Punkte!$E$19,IF(Kriterien!T71=Punkte!$A$2,Punkte!$B$6, " ")))))</f>
        <v>2</v>
      </c>
      <c r="R71" s="396">
        <f t="shared" si="27"/>
        <v>2</v>
      </c>
      <c r="S71" s="100"/>
      <c r="T71" s="178" t="s">
        <v>123</v>
      </c>
      <c r="U71" s="170">
        <v>2</v>
      </c>
      <c r="V71" s="171"/>
      <c r="W71" s="170">
        <f t="shared" si="28"/>
        <v>0</v>
      </c>
      <c r="X71" s="170"/>
      <c r="Y71" s="172">
        <f t="shared" si="29"/>
        <v>0</v>
      </c>
      <c r="Z71" s="172">
        <f t="shared" si="30"/>
        <v>0</v>
      </c>
      <c r="AA71" s="172">
        <f t="shared" si="31"/>
        <v>0</v>
      </c>
      <c r="AB71" s="172">
        <f t="shared" si="32"/>
        <v>0</v>
      </c>
      <c r="AC71" s="172">
        <f t="shared" si="33"/>
        <v>0</v>
      </c>
      <c r="AD71" s="179">
        <f t="shared" si="34"/>
        <v>0</v>
      </c>
      <c r="AE71" s="284" t="str">
        <f t="shared" si="35"/>
        <v>x</v>
      </c>
      <c r="AF71" s="285" t="str">
        <f t="shared" si="36"/>
        <v xml:space="preserve"> </v>
      </c>
      <c r="AH71" s="109"/>
    </row>
    <row r="72" spans="1:34">
      <c r="A72" t="s">
        <v>155</v>
      </c>
      <c r="B72" s="34">
        <f t="shared" si="37"/>
        <v>60</v>
      </c>
      <c r="C72" s="429"/>
      <c r="D72" s="12" t="s">
        <v>224</v>
      </c>
      <c r="E72" s="49"/>
      <c r="F72" s="50"/>
      <c r="G72" s="50"/>
      <c r="H72" s="50"/>
      <c r="I72" s="50"/>
      <c r="J72" s="50"/>
      <c r="K72" s="268"/>
      <c r="L72" s="101"/>
      <c r="M72" s="148" t="str">
        <f>IF(AND(T72=Punkte!$A$15,E72=$C$306,U72=Punkte!$B$17),Punkte!$B$19,IF(AND(T72=Punkte!$A$15,E72=$C$306,U72=Punkte!$C$17),Punkte!$C$19,IF(AND(T72=Punkte!$A$15,E72=$C$306,U72=Punkte!$D$17),Punkte!$D$19,IF(AND(T72=Punkte!$A$15,E72=$C$306,U72=Punkte!$E$17),Punkte!$E$19," "))))</f>
        <v xml:space="preserve"> </v>
      </c>
      <c r="N72" s="149" t="str">
        <f>IF(AND(T72=Punkte!$A$15,F72=$C$306),Punkte!$B$23," ")</f>
        <v xml:space="preserve"> </v>
      </c>
      <c r="O72" s="155">
        <f>IF(ISERROR(IF(AD72&lt;0,,HLOOKUP(AD72,Punkte!$B$4:$F$6,3,FALSE))),,IF(AD72&lt;0,,HLOOKUP(AD72,Punkte!$B$4:$F$6,3,FALSE)))</f>
        <v>0</v>
      </c>
      <c r="P72" s="260">
        <f t="shared" si="26"/>
        <v>0</v>
      </c>
      <c r="Q72" s="159">
        <f>IF(AND(T72=Punkte!$A$15,U72=Punkte!$B$17),Punkte!$B$19,IF(AND(T72=Punkte!$A$15,U72=Punkte!$C$17),Punkte!$C$19,IF(AND(T72=Punkte!$A$15,U72=Punkte!$D$17),Punkte!$D$19,IF(AND(T72=Punkte!$A$15,U72=Punkte!$E$17),Punkte!$E$19,IF(Kriterien!T72=Punkte!$A$2,Punkte!$B$6, " ")))))</f>
        <v>2</v>
      </c>
      <c r="R72" s="396">
        <f t="shared" si="27"/>
        <v>2</v>
      </c>
      <c r="S72" s="100"/>
      <c r="T72" s="178" t="s">
        <v>123</v>
      </c>
      <c r="U72" s="170">
        <v>2</v>
      </c>
      <c r="V72" s="171"/>
      <c r="W72" s="170">
        <f t="shared" si="28"/>
        <v>0</v>
      </c>
      <c r="X72" s="170"/>
      <c r="Y72" s="172">
        <f t="shared" si="29"/>
        <v>0</v>
      </c>
      <c r="Z72" s="172">
        <f t="shared" si="30"/>
        <v>0</v>
      </c>
      <c r="AA72" s="172">
        <f t="shared" si="31"/>
        <v>0</v>
      </c>
      <c r="AB72" s="172">
        <f t="shared" si="32"/>
        <v>0</v>
      </c>
      <c r="AC72" s="172">
        <f t="shared" si="33"/>
        <v>0</v>
      </c>
      <c r="AD72" s="179">
        <f t="shared" si="34"/>
        <v>0</v>
      </c>
      <c r="AE72" s="284" t="str">
        <f t="shared" si="35"/>
        <v>x</v>
      </c>
      <c r="AF72" s="285" t="str">
        <f t="shared" si="36"/>
        <v xml:space="preserve"> </v>
      </c>
      <c r="AH72" s="109"/>
    </row>
    <row r="73" spans="1:34" ht="25.5">
      <c r="B73" s="34">
        <f t="shared" si="37"/>
        <v>61</v>
      </c>
      <c r="C73" s="429"/>
      <c r="D73" s="12" t="s">
        <v>319</v>
      </c>
      <c r="E73" s="43"/>
      <c r="F73" s="44"/>
      <c r="G73" s="44"/>
      <c r="H73" s="44"/>
      <c r="I73" s="44"/>
      <c r="J73" s="44"/>
      <c r="K73" s="254"/>
      <c r="L73" s="101"/>
      <c r="M73" s="148" t="str">
        <f>IF(AND(T73=Punkte!$A$15,E73=$C$306,U73=Punkte!$B$17),Punkte!$B$19,IF(AND(T73=Punkte!$A$15,E73=$C$306,U73=Punkte!$C$17),Punkte!$C$19,IF(AND(T73=Punkte!$A$15,E73=$C$306,U73=Punkte!$D$17),Punkte!$D$19,IF(AND(T73=Punkte!$A$15,E73=$C$306,U73=Punkte!$E$17),Punkte!$E$19," "))))</f>
        <v xml:space="preserve"> </v>
      </c>
      <c r="N73" s="149" t="str">
        <f>IF(AND(T73=Punkte!$A$15,F73=$C$306),Punkte!$B$23," ")</f>
        <v xml:space="preserve"> </v>
      </c>
      <c r="O73" s="155">
        <f>IF(ISERROR(IF(AD73&lt;0,,HLOOKUP(AD73,Punkte!$B$4:$F$6,3,FALSE))),,IF(AD73&lt;0,,HLOOKUP(AD73,Punkte!$B$4:$F$6,3,FALSE)))</f>
        <v>0</v>
      </c>
      <c r="P73" s="260">
        <f t="shared" si="26"/>
        <v>0</v>
      </c>
      <c r="Q73" s="159">
        <f>IF(AND(T73=Punkte!$A$15,U73=Punkte!$B$17),Punkte!$B$19,IF(AND(T73=Punkte!$A$15,U73=Punkte!$C$17),Punkte!$C$19,IF(AND(T73=Punkte!$A$15,U73=Punkte!$D$17),Punkte!$D$19,IF(AND(T73=Punkte!$A$15,U73=Punkte!$E$17),Punkte!$E$19,IF(Kriterien!T73=Punkte!$A$2,Punkte!$B$6, " ")))))</f>
        <v>1</v>
      </c>
      <c r="R73" s="396">
        <f t="shared" si="27"/>
        <v>1</v>
      </c>
      <c r="S73" s="100"/>
      <c r="T73" s="178" t="s">
        <v>123</v>
      </c>
      <c r="U73" s="170">
        <v>1</v>
      </c>
      <c r="V73" s="171"/>
      <c r="W73" s="170">
        <f t="shared" si="28"/>
        <v>0</v>
      </c>
      <c r="X73" s="170"/>
      <c r="Y73" s="172">
        <f t="shared" si="29"/>
        <v>0</v>
      </c>
      <c r="Z73" s="172">
        <f t="shared" si="30"/>
        <v>0</v>
      </c>
      <c r="AA73" s="172">
        <f t="shared" si="31"/>
        <v>0</v>
      </c>
      <c r="AB73" s="172">
        <f t="shared" si="32"/>
        <v>0</v>
      </c>
      <c r="AC73" s="172">
        <f t="shared" si="33"/>
        <v>0</v>
      </c>
      <c r="AD73" s="179">
        <f t="shared" si="34"/>
        <v>0</v>
      </c>
      <c r="AE73" s="284" t="str">
        <f t="shared" si="35"/>
        <v>x</v>
      </c>
      <c r="AF73" s="285" t="str">
        <f t="shared" si="36"/>
        <v xml:space="preserve"> </v>
      </c>
      <c r="AH73" s="109"/>
    </row>
    <row r="74" spans="1:34" ht="38.25">
      <c r="B74" s="34">
        <f t="shared" si="37"/>
        <v>62</v>
      </c>
      <c r="C74" s="429"/>
      <c r="D74" s="12" t="s">
        <v>320</v>
      </c>
      <c r="E74" s="43"/>
      <c r="F74" s="44"/>
      <c r="G74" s="44"/>
      <c r="H74" s="44"/>
      <c r="I74" s="44"/>
      <c r="J74" s="44"/>
      <c r="K74" s="254"/>
      <c r="L74" s="101"/>
      <c r="M74" s="148" t="str">
        <f>IF(AND(T74=Punkte!$A$15,E74=$C$306,U74=Punkte!$B$17),Punkte!$B$19,IF(AND(T74=Punkte!$A$15,E74=$C$306,U74=Punkte!$C$17),Punkte!$C$19,IF(AND(T74=Punkte!$A$15,E74=$C$306,U74=Punkte!$D$17),Punkte!$D$19,IF(AND(T74=Punkte!$A$15,E74=$C$306,U74=Punkte!$E$17),Punkte!$E$19," "))))</f>
        <v xml:space="preserve"> </v>
      </c>
      <c r="N74" s="149" t="str">
        <f>IF(AND(T74=Punkte!$A$15,F74=$C$306),Punkte!$B$23," ")</f>
        <v xml:space="preserve"> </v>
      </c>
      <c r="O74" s="155">
        <f>IF(ISERROR(IF(AD74&lt;0,,HLOOKUP(AD74,Punkte!$B$4:$F$6,3,FALSE))),,IF(AD74&lt;0,,HLOOKUP(AD74,Punkte!$B$4:$F$6,3,FALSE)))</f>
        <v>0</v>
      </c>
      <c r="P74" s="260">
        <f t="shared" si="26"/>
        <v>0</v>
      </c>
      <c r="Q74" s="159">
        <f>IF(AND(T74=Punkte!$A$15,U74=Punkte!$B$17),Punkte!$B$19,IF(AND(T74=Punkte!$A$15,U74=Punkte!$C$17),Punkte!$C$19,IF(AND(T74=Punkte!$A$15,U74=Punkte!$D$17),Punkte!$D$19,IF(AND(T74=Punkte!$A$15,U74=Punkte!$E$17),Punkte!$E$19,IF(Kriterien!T74=Punkte!$A$2,Punkte!$B$6, " ")))))</f>
        <v>2</v>
      </c>
      <c r="R74" s="396">
        <f t="shared" si="27"/>
        <v>2</v>
      </c>
      <c r="S74" s="100"/>
      <c r="T74" s="178" t="s">
        <v>123</v>
      </c>
      <c r="U74" s="170">
        <v>2</v>
      </c>
      <c r="V74" s="171"/>
      <c r="W74" s="170">
        <f t="shared" si="28"/>
        <v>0</v>
      </c>
      <c r="X74" s="170"/>
      <c r="Y74" s="172">
        <f t="shared" si="29"/>
        <v>0</v>
      </c>
      <c r="Z74" s="172">
        <f t="shared" si="30"/>
        <v>0</v>
      </c>
      <c r="AA74" s="172">
        <f t="shared" si="31"/>
        <v>0</v>
      </c>
      <c r="AB74" s="172">
        <f t="shared" si="32"/>
        <v>0</v>
      </c>
      <c r="AC74" s="172">
        <f t="shared" si="33"/>
        <v>0</v>
      </c>
      <c r="AD74" s="179">
        <f t="shared" si="34"/>
        <v>0</v>
      </c>
      <c r="AE74" s="284" t="str">
        <f t="shared" si="35"/>
        <v>x</v>
      </c>
      <c r="AF74" s="285" t="str">
        <f t="shared" si="36"/>
        <v xml:space="preserve"> </v>
      </c>
    </row>
    <row r="75" spans="1:34" ht="38.25">
      <c r="B75" s="34">
        <f t="shared" si="37"/>
        <v>63</v>
      </c>
      <c r="C75" s="429"/>
      <c r="D75" s="12" t="s">
        <v>338</v>
      </c>
      <c r="E75" s="43"/>
      <c r="F75" s="44"/>
      <c r="G75" s="44"/>
      <c r="H75" s="44"/>
      <c r="I75" s="44"/>
      <c r="J75" s="44"/>
      <c r="K75" s="254"/>
      <c r="L75" s="101"/>
      <c r="M75" s="148" t="str">
        <f>IF(AND(T75=Punkte!$A$15,E75=$C$306,U75=Punkte!$B$17),Punkte!$B$19,IF(AND(T75=Punkte!$A$15,E75=$C$306,U75=Punkte!$C$17),Punkte!$C$19,IF(AND(T75=Punkte!$A$15,E75=$C$306,U75=Punkte!$D$17),Punkte!$D$19,IF(AND(T75=Punkte!$A$15,E75=$C$306,U75=Punkte!$E$17),Punkte!$E$19," "))))</f>
        <v xml:space="preserve"> </v>
      </c>
      <c r="N75" s="149" t="str">
        <f>IF(AND(T75=Punkte!$A$15,F75=$C$306),Punkte!$B$23," ")</f>
        <v xml:space="preserve"> </v>
      </c>
      <c r="O75" s="155">
        <f>IF(ISERROR(IF(AD75&lt;0,,HLOOKUP(AD75,Punkte!$B$4:$F$6,3,FALSE))),,IF(AD75&lt;0,,HLOOKUP(AD75,Punkte!$B$4:$F$6,3,FALSE)))</f>
        <v>0</v>
      </c>
      <c r="P75" s="260">
        <f t="shared" si="26"/>
        <v>0</v>
      </c>
      <c r="Q75" s="159">
        <f>IF(AND(T75=Punkte!$A$15,U75=Punkte!$B$17),Punkte!$B$19,IF(AND(T75=Punkte!$A$15,U75=Punkte!$C$17),Punkte!$C$19,IF(AND(T75=Punkte!$A$15,U75=Punkte!$D$17),Punkte!$D$19,IF(AND(T75=Punkte!$A$15,U75=Punkte!$E$17),Punkte!$E$19,IF(Kriterien!T75=Punkte!$A$2,Punkte!$B$6, " ")))))</f>
        <v>1</v>
      </c>
      <c r="R75" s="396">
        <f t="shared" si="27"/>
        <v>1</v>
      </c>
      <c r="S75" s="100"/>
      <c r="T75" s="178" t="s">
        <v>123</v>
      </c>
      <c r="U75" s="170">
        <v>1</v>
      </c>
      <c r="V75" s="171"/>
      <c r="W75" s="170">
        <f t="shared" si="28"/>
        <v>0</v>
      </c>
      <c r="X75" s="170"/>
      <c r="Y75" s="172">
        <f t="shared" si="29"/>
        <v>0</v>
      </c>
      <c r="Z75" s="172">
        <f t="shared" si="30"/>
        <v>0</v>
      </c>
      <c r="AA75" s="172">
        <f t="shared" si="31"/>
        <v>0</v>
      </c>
      <c r="AB75" s="172">
        <f t="shared" si="32"/>
        <v>0</v>
      </c>
      <c r="AC75" s="172">
        <f t="shared" si="33"/>
        <v>0</v>
      </c>
      <c r="AD75" s="179">
        <f t="shared" si="34"/>
        <v>0</v>
      </c>
      <c r="AE75" s="284" t="str">
        <f t="shared" si="35"/>
        <v>x</v>
      </c>
      <c r="AF75" s="285" t="str">
        <f t="shared" si="36"/>
        <v xml:space="preserve"> </v>
      </c>
    </row>
    <row r="76" spans="1:34" ht="38.25">
      <c r="B76" s="34">
        <f t="shared" si="37"/>
        <v>64</v>
      </c>
      <c r="C76" s="430"/>
      <c r="D76" s="30" t="s">
        <v>112</v>
      </c>
      <c r="E76" s="59"/>
      <c r="F76" s="60"/>
      <c r="G76" s="60"/>
      <c r="H76" s="60"/>
      <c r="I76" s="60"/>
      <c r="J76" s="60"/>
      <c r="K76" s="269"/>
      <c r="L76" s="101"/>
      <c r="M76" s="151" t="str">
        <f>IF(AND(T76=Punkte!$A$15,E76=$C$306,U76=Punkte!$B$17),Punkte!$B$19,IF(AND(T76=Punkte!$A$15,E76=$C$306,U76=Punkte!$C$17),Punkte!$C$19,IF(AND(T76=Punkte!$A$15,E76=$C$306,U76=Punkte!$D$17),Punkte!$D$19,IF(AND(T76=Punkte!$A$15,E76=$C$306,U76=Punkte!$E$17),Punkte!$E$19," "))))</f>
        <v xml:space="preserve"> </v>
      </c>
      <c r="N76" s="152" t="str">
        <f>IF(AND(T76=Punkte!$A$15,F76=$C$306),Punkte!$B$23," ")</f>
        <v xml:space="preserve"> </v>
      </c>
      <c r="O76" s="156">
        <f>IF(ISERROR(IF(AD76&lt;0,,HLOOKUP(AD76,Punkte!$B$4:$F$6,3,FALSE))),,IF(AD76&lt;0,,HLOOKUP(AD76,Punkte!$B$4:$F$6,3,FALSE)))</f>
        <v>0</v>
      </c>
      <c r="P76" s="261">
        <f t="shared" si="26"/>
        <v>0</v>
      </c>
      <c r="Q76" s="160">
        <f>IF(AND(T76=Punkte!$A$15,U76=Punkte!$B$17),Punkte!$B$19,IF(AND(T76=Punkte!$A$15,U76=Punkte!$C$17),Punkte!$C$19,IF(AND(T76=Punkte!$A$15,U76=Punkte!$D$17),Punkte!$D$19,IF(AND(T76=Punkte!$A$15,U76=Punkte!$E$17),Punkte!$E$19,IF(Kriterien!T76=Punkte!$A$2,Punkte!$B$6, " ")))))</f>
        <v>2</v>
      </c>
      <c r="R76" s="397">
        <f t="shared" si="27"/>
        <v>2</v>
      </c>
      <c r="S76" s="100"/>
      <c r="T76" s="180" t="s">
        <v>123</v>
      </c>
      <c r="U76" s="173">
        <v>2</v>
      </c>
      <c r="V76" s="174"/>
      <c r="W76" s="173">
        <f t="shared" si="28"/>
        <v>0</v>
      </c>
      <c r="X76" s="173"/>
      <c r="Y76" s="175">
        <f t="shared" si="29"/>
        <v>0</v>
      </c>
      <c r="Z76" s="175">
        <f t="shared" si="30"/>
        <v>0</v>
      </c>
      <c r="AA76" s="175">
        <f t="shared" si="31"/>
        <v>0</v>
      </c>
      <c r="AB76" s="175">
        <f t="shared" si="32"/>
        <v>0</v>
      </c>
      <c r="AC76" s="175">
        <f t="shared" si="33"/>
        <v>0</v>
      </c>
      <c r="AD76" s="181">
        <f t="shared" si="34"/>
        <v>0</v>
      </c>
      <c r="AE76" s="286" t="str">
        <f t="shared" si="35"/>
        <v>x</v>
      </c>
      <c r="AF76" s="287" t="str">
        <f t="shared" si="36"/>
        <v xml:space="preserve"> </v>
      </c>
    </row>
    <row r="77" spans="1:34">
      <c r="B77" s="34">
        <f t="shared" si="37"/>
        <v>65</v>
      </c>
      <c r="C77" s="431" t="s">
        <v>10</v>
      </c>
      <c r="D77" s="27" t="s">
        <v>37</v>
      </c>
      <c r="E77" s="51"/>
      <c r="F77" s="52"/>
      <c r="G77" s="52"/>
      <c r="H77" s="52"/>
      <c r="I77" s="52"/>
      <c r="J77" s="52"/>
      <c r="K77" s="249"/>
      <c r="L77" s="101"/>
      <c r="M77" s="162" t="str">
        <f>IF(AND(T77=Punkte!$A$15,E77=$C$306,U77=Punkte!$B$17),Punkte!$B$19,IF(AND(T77=Punkte!$A$15,E77=$C$306,U77=Punkte!$C$17),Punkte!$C$19,IF(AND(T77=Punkte!$A$15,E77=$C$306,U77=Punkte!$D$17),Punkte!$D$19,IF(AND(T77=Punkte!$A$15,E77=$C$306,U77=Punkte!$E$17),Punkte!$E$19," "))))</f>
        <v xml:space="preserve"> </v>
      </c>
      <c r="N77" s="163" t="str">
        <f>IF(AND(T77=Punkte!$A$15,F77=$C$306),Punkte!$B$23," ")</f>
        <v xml:space="preserve"> </v>
      </c>
      <c r="O77" s="165">
        <f>IF(ISERROR(IF(AD77&lt;0,,HLOOKUP(AD77,Punkte!$B$4:$F$6,3,FALSE))),,IF(AD77&lt;0,,HLOOKUP(AD77,Punkte!$B$4:$F$6,3,FALSE)))</f>
        <v>0</v>
      </c>
      <c r="P77" s="264">
        <f t="shared" si="26"/>
        <v>0</v>
      </c>
      <c r="Q77" s="166">
        <f>IF(AND(T77=Punkte!$A$15,U77=Punkte!$B$17),Punkte!$B$19,IF(AND(T77=Punkte!$A$15,U77=Punkte!$C$17),Punkte!$C$19,IF(AND(T77=Punkte!$A$15,U77=Punkte!$D$17),Punkte!$D$19,IF(AND(T77=Punkte!$A$15,U77=Punkte!$E$17),Punkte!$E$19,IF(Kriterien!T77=Punkte!$A$2,Punkte!$B$6, " ")))))</f>
        <v>1</v>
      </c>
      <c r="R77" s="402">
        <f t="shared" si="27"/>
        <v>1</v>
      </c>
      <c r="S77" s="100"/>
      <c r="T77" s="200" t="s">
        <v>123</v>
      </c>
      <c r="U77" s="201">
        <v>1</v>
      </c>
      <c r="V77" s="202"/>
      <c r="W77" s="201">
        <f t="shared" si="28"/>
        <v>0</v>
      </c>
      <c r="X77" s="201"/>
      <c r="Y77" s="203">
        <f t="shared" si="29"/>
        <v>0</v>
      </c>
      <c r="Z77" s="203">
        <f t="shared" si="30"/>
        <v>0</v>
      </c>
      <c r="AA77" s="203">
        <f t="shared" si="31"/>
        <v>0</v>
      </c>
      <c r="AB77" s="203">
        <f t="shared" si="32"/>
        <v>0</v>
      </c>
      <c r="AC77" s="203">
        <f t="shared" si="33"/>
        <v>0</v>
      </c>
      <c r="AD77" s="204">
        <f t="shared" si="34"/>
        <v>0</v>
      </c>
      <c r="AE77" s="284" t="str">
        <f t="shared" si="35"/>
        <v>x</v>
      </c>
      <c r="AF77" s="285" t="str">
        <f t="shared" si="36"/>
        <v xml:space="preserve"> </v>
      </c>
    </row>
    <row r="78" spans="1:34" ht="25.5">
      <c r="B78" s="34">
        <f t="shared" si="37"/>
        <v>66</v>
      </c>
      <c r="C78" s="435"/>
      <c r="D78" s="23" t="s">
        <v>366</v>
      </c>
      <c r="E78" s="53"/>
      <c r="F78" s="42"/>
      <c r="G78" s="42"/>
      <c r="H78" s="42"/>
      <c r="I78" s="42"/>
      <c r="J78" s="42"/>
      <c r="K78" s="265"/>
      <c r="L78" s="101"/>
      <c r="M78" s="148" t="str">
        <f>IF(AND(T78=Punkte!$A$15,E78=$C$306,U78=Punkte!$B$17),Punkte!$B$19,IF(AND(T78=Punkte!$A$15,E78=$C$306,U78=Punkte!$C$17),Punkte!$C$19,IF(AND(T78=Punkte!$A$15,E78=$C$306,U78=Punkte!$D$17),Punkte!$D$19,IF(AND(T78=Punkte!$A$15,E78=$C$306,U78=Punkte!$E$17),Punkte!$E$19," "))))</f>
        <v xml:space="preserve"> </v>
      </c>
      <c r="N78" s="149" t="str">
        <f>IF(AND(T78=Punkte!$A$15,F78=$C$306),Punkte!$B$23," ")</f>
        <v xml:space="preserve"> </v>
      </c>
      <c r="O78" s="155">
        <f>IF(ISERROR(IF(AD78&lt;0,,HLOOKUP(AD78,Punkte!$B$4:$F$6,3,FALSE))),,IF(AD78&lt;0,,HLOOKUP(AD78,Punkte!$B$4:$F$6,3,FALSE)))</f>
        <v>0</v>
      </c>
      <c r="P78" s="260">
        <f t="shared" si="26"/>
        <v>0</v>
      </c>
      <c r="Q78" s="159">
        <f>IF(AND(T78=Punkte!$A$15,U78=Punkte!$B$17),Punkte!$B$19,IF(AND(T78=Punkte!$A$15,U78=Punkte!$C$17),Punkte!$C$19,IF(AND(T78=Punkte!$A$15,U78=Punkte!$D$17),Punkte!$D$19,IF(AND(T78=Punkte!$A$15,U78=Punkte!$E$17),Punkte!$E$19,IF(Kriterien!T78=Punkte!$A$2,Punkte!$B$6, " ")))))</f>
        <v>1</v>
      </c>
      <c r="R78" s="396">
        <f t="shared" si="27"/>
        <v>1</v>
      </c>
      <c r="S78" s="100"/>
      <c r="T78" s="178" t="s">
        <v>123</v>
      </c>
      <c r="U78" s="170">
        <v>1</v>
      </c>
      <c r="V78" s="171"/>
      <c r="W78" s="170">
        <f t="shared" si="28"/>
        <v>0</v>
      </c>
      <c r="X78" s="170"/>
      <c r="Y78" s="172">
        <f t="shared" si="29"/>
        <v>0</v>
      </c>
      <c r="Z78" s="172">
        <f t="shared" si="30"/>
        <v>0</v>
      </c>
      <c r="AA78" s="172">
        <f t="shared" si="31"/>
        <v>0</v>
      </c>
      <c r="AB78" s="172">
        <f t="shared" si="32"/>
        <v>0</v>
      </c>
      <c r="AC78" s="172">
        <f t="shared" si="33"/>
        <v>0</v>
      </c>
      <c r="AD78" s="179">
        <f t="shared" si="34"/>
        <v>0</v>
      </c>
      <c r="AE78" s="284" t="str">
        <f t="shared" si="35"/>
        <v>x</v>
      </c>
      <c r="AF78" s="285" t="str">
        <f t="shared" si="36"/>
        <v xml:space="preserve"> </v>
      </c>
    </row>
    <row r="79" spans="1:34">
      <c r="B79" s="34">
        <f t="shared" si="37"/>
        <v>67</v>
      </c>
      <c r="C79" s="435"/>
      <c r="D79" s="23" t="s">
        <v>127</v>
      </c>
      <c r="E79" s="53"/>
      <c r="F79" s="42"/>
      <c r="G79" s="42"/>
      <c r="H79" s="42"/>
      <c r="I79" s="42"/>
      <c r="J79" s="42"/>
      <c r="K79" s="265"/>
      <c r="L79" s="101"/>
      <c r="M79" s="148" t="str">
        <f>IF(AND(T79=Punkte!$A$15,E79=$C$306,U79=Punkte!$B$17),Punkte!$B$19,IF(AND(T79=Punkte!$A$15,E79=$C$306,U79=Punkte!$C$17),Punkte!$C$19,IF(AND(T79=Punkte!$A$15,E79=$C$306,U79=Punkte!$D$17),Punkte!$D$19,IF(AND(T79=Punkte!$A$15,E79=$C$306,U79=Punkte!$E$17),Punkte!$E$19," "))))</f>
        <v xml:space="preserve"> </v>
      </c>
      <c r="N79" s="149" t="str">
        <f>IF(AND(T79=Punkte!$A$15,F79=$C$306),Punkte!$B$23," ")</f>
        <v xml:space="preserve"> </v>
      </c>
      <c r="O79" s="155">
        <f>IF(ISERROR(IF(AD79&lt;0,,HLOOKUP(AD79,Punkte!$B$4:$F$6,3,FALSE))),,IF(AD79&lt;0,,HLOOKUP(AD79,Punkte!$B$4:$F$6,3,FALSE)))</f>
        <v>0</v>
      </c>
      <c r="P79" s="260">
        <f t="shared" si="26"/>
        <v>0</v>
      </c>
      <c r="Q79" s="159">
        <f>IF(AND(T79=Punkte!$A$15,U79=Punkte!$B$17),Punkte!$B$19,IF(AND(T79=Punkte!$A$15,U79=Punkte!$C$17),Punkte!$C$19,IF(AND(T79=Punkte!$A$15,U79=Punkte!$D$17),Punkte!$D$19,IF(AND(T79=Punkte!$A$15,U79=Punkte!$E$17),Punkte!$E$19,IF(Kriterien!T79=Punkte!$A$2,Punkte!$B$6, " ")))))</f>
        <v>1</v>
      </c>
      <c r="R79" s="396">
        <f t="shared" si="27"/>
        <v>1</v>
      </c>
      <c r="S79" s="100"/>
      <c r="T79" s="178" t="s">
        <v>123</v>
      </c>
      <c r="U79" s="170">
        <v>1</v>
      </c>
      <c r="V79" s="171"/>
      <c r="W79" s="170">
        <f t="shared" si="28"/>
        <v>0</v>
      </c>
      <c r="X79" s="170"/>
      <c r="Y79" s="172">
        <f t="shared" si="29"/>
        <v>0</v>
      </c>
      <c r="Z79" s="172">
        <f t="shared" si="30"/>
        <v>0</v>
      </c>
      <c r="AA79" s="172">
        <f t="shared" si="31"/>
        <v>0</v>
      </c>
      <c r="AB79" s="172">
        <f t="shared" si="32"/>
        <v>0</v>
      </c>
      <c r="AC79" s="172">
        <f t="shared" si="33"/>
        <v>0</v>
      </c>
      <c r="AD79" s="179">
        <f t="shared" si="34"/>
        <v>0</v>
      </c>
      <c r="AE79" s="284" t="str">
        <f t="shared" si="35"/>
        <v>x</v>
      </c>
      <c r="AF79" s="285" t="str">
        <f t="shared" si="36"/>
        <v xml:space="preserve"> </v>
      </c>
    </row>
    <row r="80" spans="1:34" ht="25.5">
      <c r="B80" s="34">
        <f t="shared" si="37"/>
        <v>68</v>
      </c>
      <c r="C80" s="435"/>
      <c r="D80" s="23" t="s">
        <v>128</v>
      </c>
      <c r="E80" s="53"/>
      <c r="F80" s="42"/>
      <c r="G80" s="42"/>
      <c r="H80" s="42"/>
      <c r="I80" s="42"/>
      <c r="J80" s="42"/>
      <c r="K80" s="265"/>
      <c r="L80" s="101"/>
      <c r="M80" s="148" t="str">
        <f>IF(AND(T80=Punkte!$A$15,E80=$C$306,U80=Punkte!$B$17),Punkte!$B$19,IF(AND(T80=Punkte!$A$15,E80=$C$306,U80=Punkte!$C$17),Punkte!$C$19,IF(AND(T80=Punkte!$A$15,E80=$C$306,U80=Punkte!$D$17),Punkte!$D$19,IF(AND(T80=Punkte!$A$15,E80=$C$306,U80=Punkte!$E$17),Punkte!$E$19," "))))</f>
        <v xml:space="preserve"> </v>
      </c>
      <c r="N80" s="149" t="str">
        <f>IF(AND(T80=Punkte!$A$15,F80=$C$306),Punkte!$B$23," ")</f>
        <v xml:space="preserve"> </v>
      </c>
      <c r="O80" s="155">
        <f>IF(ISERROR(IF(AD80&lt;0,,HLOOKUP(AD80,Punkte!$B$4:$F$6,3,FALSE))),,IF(AD80&lt;0,,HLOOKUP(AD80,Punkte!$B$4:$F$6,3,FALSE)))</f>
        <v>0</v>
      </c>
      <c r="P80" s="260">
        <f t="shared" si="26"/>
        <v>0</v>
      </c>
      <c r="Q80" s="159">
        <f>IF(AND(T80=Punkte!$A$15,U80=Punkte!$B$17),Punkte!$B$19,IF(AND(T80=Punkte!$A$15,U80=Punkte!$C$17),Punkte!$C$19,IF(AND(T80=Punkte!$A$15,U80=Punkte!$D$17),Punkte!$D$19,IF(AND(T80=Punkte!$A$15,U80=Punkte!$E$17),Punkte!$E$19,IF(Kriterien!T80=Punkte!$A$2,Punkte!$B$6, " ")))))</f>
        <v>2</v>
      </c>
      <c r="R80" s="396">
        <f t="shared" si="27"/>
        <v>2</v>
      </c>
      <c r="S80" s="100"/>
      <c r="T80" s="178" t="s">
        <v>123</v>
      </c>
      <c r="U80" s="170">
        <v>2</v>
      </c>
      <c r="V80" s="171"/>
      <c r="W80" s="170">
        <f t="shared" si="28"/>
        <v>0</v>
      </c>
      <c r="X80" s="170"/>
      <c r="Y80" s="172">
        <f t="shared" si="29"/>
        <v>0</v>
      </c>
      <c r="Z80" s="172">
        <f t="shared" si="30"/>
        <v>0</v>
      </c>
      <c r="AA80" s="172">
        <f t="shared" si="31"/>
        <v>0</v>
      </c>
      <c r="AB80" s="172">
        <f t="shared" si="32"/>
        <v>0</v>
      </c>
      <c r="AC80" s="172">
        <f t="shared" si="33"/>
        <v>0</v>
      </c>
      <c r="AD80" s="179">
        <f t="shared" si="34"/>
        <v>0</v>
      </c>
      <c r="AE80" s="284" t="str">
        <f t="shared" si="35"/>
        <v>x</v>
      </c>
      <c r="AF80" s="285" t="str">
        <f t="shared" si="36"/>
        <v xml:space="preserve"> </v>
      </c>
    </row>
    <row r="81" spans="1:34">
      <c r="B81" s="34">
        <f t="shared" si="37"/>
        <v>69</v>
      </c>
      <c r="C81" s="435"/>
      <c r="D81" s="23" t="s">
        <v>39</v>
      </c>
      <c r="E81" s="53"/>
      <c r="F81" s="42"/>
      <c r="G81" s="42"/>
      <c r="H81" s="42"/>
      <c r="I81" s="42"/>
      <c r="J81" s="42"/>
      <c r="K81" s="265"/>
      <c r="L81" s="101"/>
      <c r="M81" s="148" t="str">
        <f>IF(AND(T81=Punkte!$A$15,E81=$C$306,U81=Punkte!$B$17),Punkte!$B$19,IF(AND(T81=Punkte!$A$15,E81=$C$306,U81=Punkte!$C$17),Punkte!$C$19,IF(AND(T81=Punkte!$A$15,E81=$C$306,U81=Punkte!$D$17),Punkte!$D$19,IF(AND(T81=Punkte!$A$15,E81=$C$306,U81=Punkte!$E$17),Punkte!$E$19," "))))</f>
        <v xml:space="preserve"> </v>
      </c>
      <c r="N81" s="149" t="str">
        <f>IF(AND(T81=Punkte!$A$15,F81=$C$306),Punkte!$B$23," ")</f>
        <v xml:space="preserve"> </v>
      </c>
      <c r="O81" s="155">
        <f>IF(ISERROR(IF(AD81&lt;0,,HLOOKUP(AD81,Punkte!$B$4:$F$6,3,FALSE))),,IF(AD81&lt;0,,HLOOKUP(AD81,Punkte!$B$4:$F$6,3,FALSE)))</f>
        <v>0</v>
      </c>
      <c r="P81" s="260">
        <f t="shared" si="26"/>
        <v>0</v>
      </c>
      <c r="Q81" s="159">
        <f>IF(AND(T81=Punkte!$A$15,U81=Punkte!$B$17),Punkte!$B$19,IF(AND(T81=Punkte!$A$15,U81=Punkte!$C$17),Punkte!$C$19,IF(AND(T81=Punkte!$A$15,U81=Punkte!$D$17),Punkte!$D$19,IF(AND(T81=Punkte!$A$15,U81=Punkte!$E$17),Punkte!$E$19,IF(Kriterien!T81=Punkte!$A$2,Punkte!$B$6, " ")))))</f>
        <v>1</v>
      </c>
      <c r="R81" s="396">
        <f t="shared" si="27"/>
        <v>1</v>
      </c>
      <c r="S81" s="100"/>
      <c r="T81" s="178" t="s">
        <v>123</v>
      </c>
      <c r="U81" s="170">
        <v>1</v>
      </c>
      <c r="V81" s="171"/>
      <c r="W81" s="170">
        <f t="shared" si="28"/>
        <v>0</v>
      </c>
      <c r="X81" s="170"/>
      <c r="Y81" s="172">
        <f t="shared" si="29"/>
        <v>0</v>
      </c>
      <c r="Z81" s="172">
        <f t="shared" si="30"/>
        <v>0</v>
      </c>
      <c r="AA81" s="172">
        <f t="shared" si="31"/>
        <v>0</v>
      </c>
      <c r="AB81" s="172">
        <f t="shared" si="32"/>
        <v>0</v>
      </c>
      <c r="AC81" s="172">
        <f t="shared" si="33"/>
        <v>0</v>
      </c>
      <c r="AD81" s="179">
        <f t="shared" si="34"/>
        <v>0</v>
      </c>
      <c r="AE81" s="284" t="str">
        <f t="shared" si="35"/>
        <v>x</v>
      </c>
      <c r="AF81" s="285" t="str">
        <f t="shared" si="36"/>
        <v xml:space="preserve"> </v>
      </c>
    </row>
    <row r="82" spans="1:34" ht="25.5">
      <c r="B82" s="34">
        <f t="shared" si="37"/>
        <v>70</v>
      </c>
      <c r="C82" s="435"/>
      <c r="D82" s="26" t="s">
        <v>365</v>
      </c>
      <c r="E82" s="54"/>
      <c r="F82" s="40"/>
      <c r="G82" s="40"/>
      <c r="H82" s="40"/>
      <c r="I82" s="40"/>
      <c r="J82" s="40"/>
      <c r="K82" s="250"/>
      <c r="L82" s="101"/>
      <c r="M82" s="148" t="str">
        <f>IF(AND(T82=Punkte!$A$15,E82=$C$306,U82=Punkte!$B$17),Punkte!$B$19,IF(AND(T82=Punkte!$A$15,E82=$C$306,U82=Punkte!$C$17),Punkte!$C$19,IF(AND(T82=Punkte!$A$15,E82=$C$306,U82=Punkte!$D$17),Punkte!$D$19,IF(AND(T82=Punkte!$A$15,E82=$C$306,U82=Punkte!$E$17),Punkte!$E$19," "))))</f>
        <v xml:space="preserve"> </v>
      </c>
      <c r="N82" s="149" t="str">
        <f>IF(AND(T82=Punkte!$A$15,F82=$C$306),Punkte!$B$23," ")</f>
        <v xml:space="preserve"> </v>
      </c>
      <c r="O82" s="155">
        <f>IF(ISERROR(IF(AD82&lt;0,,HLOOKUP(AD82,Punkte!$B$4:$F$6,3,FALSE))),,IF(AD82&lt;0,,HLOOKUP(AD82,Punkte!$B$4:$F$6,3,FALSE)))</f>
        <v>0</v>
      </c>
      <c r="P82" s="260">
        <f t="shared" si="26"/>
        <v>0</v>
      </c>
      <c r="Q82" s="159">
        <f>IF(AND(T82=Punkte!$A$15,U82=Punkte!$B$17),Punkte!$B$19,IF(AND(T82=Punkte!$A$15,U82=Punkte!$C$17),Punkte!$C$19,IF(AND(T82=Punkte!$A$15,U82=Punkte!$D$17),Punkte!$D$19,IF(AND(T82=Punkte!$A$15,U82=Punkte!$E$17),Punkte!$E$19,IF(Kriterien!T82=Punkte!$A$2,Punkte!$B$6, " ")))))</f>
        <v>1</v>
      </c>
      <c r="R82" s="396">
        <f t="shared" si="27"/>
        <v>1</v>
      </c>
      <c r="S82" s="100"/>
      <c r="T82" s="178" t="s">
        <v>123</v>
      </c>
      <c r="U82" s="170">
        <v>1</v>
      </c>
      <c r="V82" s="171"/>
      <c r="W82" s="170">
        <f t="shared" si="28"/>
        <v>0</v>
      </c>
      <c r="X82" s="170"/>
      <c r="Y82" s="172">
        <f t="shared" si="29"/>
        <v>0</v>
      </c>
      <c r="Z82" s="172">
        <f t="shared" si="30"/>
        <v>0</v>
      </c>
      <c r="AA82" s="172">
        <f t="shared" si="31"/>
        <v>0</v>
      </c>
      <c r="AB82" s="172">
        <f t="shared" si="32"/>
        <v>0</v>
      </c>
      <c r="AC82" s="172">
        <f t="shared" si="33"/>
        <v>0</v>
      </c>
      <c r="AD82" s="179">
        <f t="shared" si="34"/>
        <v>0</v>
      </c>
      <c r="AE82" s="284" t="str">
        <f t="shared" si="35"/>
        <v>x</v>
      </c>
      <c r="AF82" s="285" t="str">
        <f t="shared" si="36"/>
        <v xml:space="preserve"> </v>
      </c>
    </row>
    <row r="83" spans="1:34">
      <c r="B83" s="34">
        <f t="shared" si="37"/>
        <v>71</v>
      </c>
      <c r="C83" s="435"/>
      <c r="D83" s="26" t="s">
        <v>40</v>
      </c>
      <c r="E83" s="53"/>
      <c r="F83" s="42"/>
      <c r="G83" s="42"/>
      <c r="H83" s="42"/>
      <c r="I83" s="42"/>
      <c r="J83" s="42"/>
      <c r="K83" s="265"/>
      <c r="L83" s="101"/>
      <c r="M83" s="148" t="str">
        <f>IF(AND(T83=Punkte!$A$15,E83=$C$306,U83=Punkte!$B$17),Punkte!$B$19,IF(AND(T83=Punkte!$A$15,E83=$C$306,U83=Punkte!$C$17),Punkte!$C$19,IF(AND(T83=Punkte!$A$15,E83=$C$306,U83=Punkte!$D$17),Punkte!$D$19,IF(AND(T83=Punkte!$A$15,E83=$C$306,U83=Punkte!$E$17),Punkte!$E$19," "))))</f>
        <v xml:space="preserve"> </v>
      </c>
      <c r="N83" s="149" t="str">
        <f>IF(AND(T83=Punkte!$A$15,F83=$C$306),Punkte!$B$23," ")</f>
        <v xml:space="preserve"> </v>
      </c>
      <c r="O83" s="155">
        <f>IF(ISERROR(IF(AD83&lt;0,,HLOOKUP(AD83,Punkte!$B$4:$F$6,3,FALSE))),,IF(AD83&lt;0,,HLOOKUP(AD83,Punkte!$B$4:$F$6,3,FALSE)))</f>
        <v>0</v>
      </c>
      <c r="P83" s="260">
        <f t="shared" si="26"/>
        <v>0</v>
      </c>
      <c r="Q83" s="159">
        <f>IF(AND(T83=Punkte!$A$15,U83=Punkte!$B$17),Punkte!$B$19,IF(AND(T83=Punkte!$A$15,U83=Punkte!$C$17),Punkte!$C$19,IF(AND(T83=Punkte!$A$15,U83=Punkte!$D$17),Punkte!$D$19,IF(AND(T83=Punkte!$A$15,U83=Punkte!$E$17),Punkte!$E$19,IF(Kriterien!T83=Punkte!$A$2,Punkte!$B$6, " ")))))</f>
        <v>1</v>
      </c>
      <c r="R83" s="396">
        <f t="shared" si="27"/>
        <v>1</v>
      </c>
      <c r="S83" s="100"/>
      <c r="T83" s="178" t="s">
        <v>123</v>
      </c>
      <c r="U83" s="170">
        <v>1</v>
      </c>
      <c r="V83" s="171"/>
      <c r="W83" s="170">
        <f t="shared" si="28"/>
        <v>0</v>
      </c>
      <c r="X83" s="170"/>
      <c r="Y83" s="172">
        <f t="shared" si="29"/>
        <v>0</v>
      </c>
      <c r="Z83" s="172">
        <f t="shared" si="30"/>
        <v>0</v>
      </c>
      <c r="AA83" s="172">
        <f t="shared" si="31"/>
        <v>0</v>
      </c>
      <c r="AB83" s="172">
        <f t="shared" si="32"/>
        <v>0</v>
      </c>
      <c r="AC83" s="172">
        <f t="shared" si="33"/>
        <v>0</v>
      </c>
      <c r="AD83" s="179">
        <f t="shared" si="34"/>
        <v>0</v>
      </c>
      <c r="AE83" s="284" t="str">
        <f t="shared" si="35"/>
        <v>x</v>
      </c>
      <c r="AF83" s="285" t="str">
        <f t="shared" si="36"/>
        <v xml:space="preserve"> </v>
      </c>
    </row>
    <row r="84" spans="1:34" ht="25.5">
      <c r="B84" s="34">
        <f t="shared" si="37"/>
        <v>72</v>
      </c>
      <c r="C84" s="435"/>
      <c r="D84" s="26" t="s">
        <v>41</v>
      </c>
      <c r="E84" s="53"/>
      <c r="F84" s="42"/>
      <c r="G84" s="42"/>
      <c r="H84" s="42"/>
      <c r="I84" s="42"/>
      <c r="J84" s="42"/>
      <c r="K84" s="265"/>
      <c r="L84" s="101"/>
      <c r="M84" s="148" t="str">
        <f>IF(AND(T84=Punkte!$A$15,E84=$C$306,U84=Punkte!$B$17),Punkte!$B$19,IF(AND(T84=Punkte!$A$15,E84=$C$306,U84=Punkte!$C$17),Punkte!$C$19,IF(AND(T84=Punkte!$A$15,E84=$C$306,U84=Punkte!$D$17),Punkte!$D$19,IF(AND(T84=Punkte!$A$15,E84=$C$306,U84=Punkte!$E$17),Punkte!$E$19," "))))</f>
        <v xml:space="preserve"> </v>
      </c>
      <c r="N84" s="149" t="str">
        <f>IF(AND(T84=Punkte!$A$15,F84=$C$306),Punkte!$B$23," ")</f>
        <v xml:space="preserve"> </v>
      </c>
      <c r="O84" s="155">
        <f>IF(ISERROR(IF(AD84&lt;0,,HLOOKUP(AD84,Punkte!$B$4:$F$6,3,FALSE))),,IF(AD84&lt;0,,HLOOKUP(AD84,Punkte!$B$4:$F$6,3,FALSE)))</f>
        <v>0</v>
      </c>
      <c r="P84" s="260">
        <f t="shared" si="26"/>
        <v>0</v>
      </c>
      <c r="Q84" s="159">
        <f>IF(AND(T84=Punkte!$A$15,U84=Punkte!$B$17),Punkte!$B$19,IF(AND(T84=Punkte!$A$15,U84=Punkte!$C$17),Punkte!$C$19,IF(AND(T84=Punkte!$A$15,U84=Punkte!$D$17),Punkte!$D$19,IF(AND(T84=Punkte!$A$15,U84=Punkte!$E$17),Punkte!$E$19,IF(Kriterien!T84=Punkte!$A$2,Punkte!$B$6, " ")))))</f>
        <v>2</v>
      </c>
      <c r="R84" s="396">
        <f t="shared" si="27"/>
        <v>2</v>
      </c>
      <c r="S84" s="100"/>
      <c r="T84" s="178" t="s">
        <v>123</v>
      </c>
      <c r="U84" s="170">
        <v>2</v>
      </c>
      <c r="V84" s="171"/>
      <c r="W84" s="170">
        <f t="shared" si="28"/>
        <v>0</v>
      </c>
      <c r="X84" s="170"/>
      <c r="Y84" s="172">
        <f t="shared" si="29"/>
        <v>0</v>
      </c>
      <c r="Z84" s="172">
        <f t="shared" si="30"/>
        <v>0</v>
      </c>
      <c r="AA84" s="172">
        <f t="shared" si="31"/>
        <v>0</v>
      </c>
      <c r="AB84" s="172">
        <f t="shared" si="32"/>
        <v>0</v>
      </c>
      <c r="AC84" s="172">
        <f t="shared" si="33"/>
        <v>0</v>
      </c>
      <c r="AD84" s="179">
        <f t="shared" si="34"/>
        <v>0</v>
      </c>
      <c r="AE84" s="284" t="str">
        <f t="shared" si="35"/>
        <v>x</v>
      </c>
      <c r="AF84" s="285" t="str">
        <f t="shared" si="36"/>
        <v xml:space="preserve"> </v>
      </c>
    </row>
    <row r="85" spans="1:34">
      <c r="A85" t="s">
        <v>155</v>
      </c>
      <c r="B85" s="34">
        <f t="shared" si="37"/>
        <v>73</v>
      </c>
      <c r="C85" s="435"/>
      <c r="D85" s="26" t="s">
        <v>253</v>
      </c>
      <c r="E85" s="53"/>
      <c r="F85" s="42"/>
      <c r="G85" s="42"/>
      <c r="H85" s="42"/>
      <c r="I85" s="42"/>
      <c r="J85" s="42"/>
      <c r="K85" s="265"/>
      <c r="L85" s="101"/>
      <c r="M85" s="148" t="str">
        <f>IF(AND(T85=Punkte!$A$15,E85=$C$306,U85=Punkte!$B$17),Punkte!$B$19,IF(AND(T85=Punkte!$A$15,E85=$C$306,U85=Punkte!$C$17),Punkte!$C$19,IF(AND(T85=Punkte!$A$15,E85=$C$306,U85=Punkte!$D$17),Punkte!$D$19,IF(AND(T85=Punkte!$A$15,E85=$C$306,U85=Punkte!$E$17),Punkte!$E$19," "))))</f>
        <v xml:space="preserve"> </v>
      </c>
      <c r="N85" s="149" t="str">
        <f>IF(AND(T85=Punkte!$A$15,F85=$C$306),Punkte!$B$23," ")</f>
        <v xml:space="preserve"> </v>
      </c>
      <c r="O85" s="155">
        <f>IF(ISERROR(IF(AD85&lt;0,,HLOOKUP(AD85,Punkte!$B$4:$F$6,3,FALSE))),,IF(AD85&lt;0,,HLOOKUP(AD85,Punkte!$B$4:$F$6,3,FALSE)))</f>
        <v>0</v>
      </c>
      <c r="P85" s="260">
        <f t="shared" si="26"/>
        <v>0</v>
      </c>
      <c r="Q85" s="159">
        <f>IF(AND(T85=Punkte!$A$15,U85=Punkte!$B$17),Punkte!$B$19,IF(AND(T85=Punkte!$A$15,U85=Punkte!$C$17),Punkte!$C$19,IF(AND(T85=Punkte!$A$15,U85=Punkte!$D$17),Punkte!$D$19,IF(AND(T85=Punkte!$A$15,U85=Punkte!$E$17),Punkte!$E$19,IF(Kriterien!T85=Punkte!$A$2,Punkte!$B$6, " ")))))</f>
        <v>2</v>
      </c>
      <c r="R85" s="396">
        <f t="shared" si="27"/>
        <v>2</v>
      </c>
      <c r="S85" s="100"/>
      <c r="T85" s="178" t="s">
        <v>123</v>
      </c>
      <c r="U85" s="170">
        <v>2</v>
      </c>
      <c r="V85" s="171"/>
      <c r="W85" s="170">
        <f t="shared" si="28"/>
        <v>0</v>
      </c>
      <c r="X85" s="170"/>
      <c r="Y85" s="172">
        <f t="shared" si="29"/>
        <v>0</v>
      </c>
      <c r="Z85" s="172">
        <f t="shared" si="30"/>
        <v>0</v>
      </c>
      <c r="AA85" s="172">
        <f t="shared" si="31"/>
        <v>0</v>
      </c>
      <c r="AB85" s="172">
        <f t="shared" si="32"/>
        <v>0</v>
      </c>
      <c r="AC85" s="172">
        <f t="shared" si="33"/>
        <v>0</v>
      </c>
      <c r="AD85" s="179">
        <f t="shared" si="34"/>
        <v>0</v>
      </c>
      <c r="AE85" s="284" t="str">
        <f t="shared" si="35"/>
        <v>x</v>
      </c>
      <c r="AF85" s="285" t="str">
        <f t="shared" si="36"/>
        <v xml:space="preserve"> </v>
      </c>
    </row>
    <row r="86" spans="1:34" ht="15" customHeight="1">
      <c r="B86" s="34">
        <f t="shared" si="37"/>
        <v>74</v>
      </c>
      <c r="C86" s="436"/>
      <c r="D86" s="270" t="s">
        <v>229</v>
      </c>
      <c r="E86" s="47"/>
      <c r="F86" s="48"/>
      <c r="G86" s="48"/>
      <c r="H86" s="48"/>
      <c r="I86" s="48"/>
      <c r="J86" s="48"/>
      <c r="K86" s="266"/>
      <c r="L86" s="101"/>
      <c r="M86" s="151" t="str">
        <f>IF(AND(T86=Punkte!$A$15,E86=$C$306,U86=Punkte!$B$17),Punkte!$B$19,IF(AND(T86=Punkte!$A$15,E86=$C$306,U86=Punkte!$C$17),Punkte!$C$19,IF(AND(T86=Punkte!$A$15,E86=$C$306,U86=Punkte!$D$17),Punkte!$D$19,IF(AND(T86=Punkte!$A$15,E86=$C$306,U86=Punkte!$E$17),Punkte!$E$19," "))))</f>
        <v xml:space="preserve"> </v>
      </c>
      <c r="N86" s="152" t="str">
        <f>IF(AND(T86=Punkte!$A$15,F86=$C$306),Punkte!$B$23," ")</f>
        <v xml:space="preserve"> </v>
      </c>
      <c r="O86" s="156">
        <f>IF(ISERROR(IF(AD86&lt;0,,HLOOKUP(AD86,Punkte!$B$4:$F$6,3,FALSE))),,IF(AD86&lt;0,,HLOOKUP(AD86,Punkte!$B$4:$F$6,3,FALSE)))</f>
        <v>0</v>
      </c>
      <c r="P86" s="261">
        <f t="shared" si="26"/>
        <v>0</v>
      </c>
      <c r="Q86" s="160">
        <f>IF(AND(T86=Punkte!$A$15,U86=Punkte!$B$17),Punkte!$B$19,IF(AND(T86=Punkte!$A$15,U86=Punkte!$C$17),Punkte!$C$19,IF(AND(T86=Punkte!$A$15,U86=Punkte!$D$17),Punkte!$D$19,IF(AND(T86=Punkte!$A$15,U86=Punkte!$E$17),Punkte!$E$19,IF(Kriterien!T86=Punkte!$A$2,Punkte!$B$6, " ")))))</f>
        <v>1</v>
      </c>
      <c r="R86" s="397">
        <f t="shared" si="27"/>
        <v>1</v>
      </c>
      <c r="S86" s="100"/>
      <c r="T86" s="180" t="s">
        <v>123</v>
      </c>
      <c r="U86" s="173">
        <v>1</v>
      </c>
      <c r="V86" s="174"/>
      <c r="W86" s="173">
        <f t="shared" si="28"/>
        <v>0</v>
      </c>
      <c r="X86" s="173"/>
      <c r="Y86" s="175">
        <f t="shared" si="29"/>
        <v>0</v>
      </c>
      <c r="Z86" s="175">
        <f t="shared" si="30"/>
        <v>0</v>
      </c>
      <c r="AA86" s="175">
        <f t="shared" si="31"/>
        <v>0</v>
      </c>
      <c r="AB86" s="175">
        <f t="shared" si="32"/>
        <v>0</v>
      </c>
      <c r="AC86" s="175">
        <f t="shared" si="33"/>
        <v>0</v>
      </c>
      <c r="AD86" s="181">
        <f t="shared" si="34"/>
        <v>0</v>
      </c>
      <c r="AE86" s="286" t="str">
        <f t="shared" si="35"/>
        <v>x</v>
      </c>
      <c r="AF86" s="287" t="str">
        <f t="shared" si="36"/>
        <v xml:space="preserve"> </v>
      </c>
    </row>
    <row r="87" spans="1:34" ht="20.25" customHeight="1">
      <c r="B87" s="16"/>
      <c r="C87" s="19"/>
      <c r="D87" s="17"/>
      <c r="E87" s="17"/>
      <c r="F87" s="17"/>
      <c r="G87" s="423" t="s">
        <v>207</v>
      </c>
      <c r="H87" s="424"/>
      <c r="I87" s="425"/>
      <c r="J87" s="426">
        <f>P87/Q87</f>
        <v>0</v>
      </c>
      <c r="K87" s="427"/>
      <c r="L87" s="101"/>
      <c r="M87" s="133">
        <f>SUM(M48:M86)</f>
        <v>0</v>
      </c>
      <c r="N87" s="133">
        <f>SUM(N48:N86)</f>
        <v>0</v>
      </c>
      <c r="O87" s="157">
        <f>SUM(O48:O86)</f>
        <v>0</v>
      </c>
      <c r="P87" s="161">
        <f>SUM(P48:P86)</f>
        <v>0</v>
      </c>
      <c r="Q87" s="103">
        <f>SUM(Q48:Q86)</f>
        <v>54</v>
      </c>
      <c r="R87" s="414">
        <f t="shared" si="27"/>
        <v>54</v>
      </c>
      <c r="S87" s="100"/>
      <c r="T87" s="121" t="s">
        <v>220</v>
      </c>
      <c r="U87" s="115">
        <v>0.8</v>
      </c>
      <c r="V87" s="73"/>
      <c r="W87" s="281">
        <f>Q87*U87</f>
        <v>43.2</v>
      </c>
      <c r="X87" s="112"/>
      <c r="Y87" s="112"/>
      <c r="Z87" s="112"/>
      <c r="AA87" s="112"/>
      <c r="AB87" s="112"/>
      <c r="AC87" s="112"/>
      <c r="AD87" s="132"/>
      <c r="AF87" s="109"/>
    </row>
    <row r="88" spans="1:34" ht="45" customHeight="1">
      <c r="B88" s="454" t="s">
        <v>210</v>
      </c>
      <c r="C88" s="455"/>
      <c r="D88" s="437" t="s">
        <v>235</v>
      </c>
      <c r="E88" s="437"/>
      <c r="F88" s="437"/>
      <c r="G88" s="437"/>
      <c r="H88" s="437"/>
      <c r="I88" s="437"/>
      <c r="J88" s="437"/>
      <c r="K88" s="438"/>
      <c r="L88" s="101"/>
      <c r="M88" s="139"/>
      <c r="N88" s="139"/>
      <c r="O88" s="139"/>
      <c r="P88" s="140"/>
      <c r="Q88" s="141"/>
      <c r="R88" s="399"/>
      <c r="S88" s="100"/>
      <c r="T88" s="142"/>
      <c r="U88" s="143"/>
      <c r="V88" s="144"/>
      <c r="W88" s="74"/>
      <c r="X88" s="86"/>
      <c r="Y88" s="126"/>
      <c r="Z88" s="126"/>
      <c r="AA88" s="126"/>
      <c r="AB88" s="126"/>
      <c r="AC88" s="126"/>
      <c r="AD88" s="85"/>
      <c r="AF88" s="109"/>
    </row>
    <row r="89" spans="1:34" s="75" customFormat="1" ht="12" customHeight="1">
      <c r="B89" s="79"/>
      <c r="C89" s="78"/>
      <c r="D89" s="79"/>
      <c r="E89" s="79"/>
      <c r="F89" s="79"/>
      <c r="G89" s="80"/>
      <c r="H89" s="80"/>
      <c r="I89" s="80"/>
      <c r="J89" s="80"/>
      <c r="K89" s="76"/>
      <c r="L89" s="101"/>
      <c r="M89" s="136"/>
      <c r="N89" s="136"/>
      <c r="O89" s="136"/>
      <c r="P89" s="137"/>
      <c r="Q89" s="138"/>
      <c r="R89" s="400"/>
      <c r="S89" s="100"/>
      <c r="T89" s="117"/>
      <c r="U89" s="118"/>
      <c r="V89" s="119"/>
      <c r="W89" s="120"/>
      <c r="X89" s="86"/>
      <c r="Y89" s="81"/>
      <c r="Z89" s="81"/>
      <c r="AA89" s="81"/>
      <c r="AB89" s="81"/>
      <c r="AC89" s="81"/>
      <c r="AD89" s="85"/>
      <c r="AF89" s="134"/>
      <c r="AG89" s="244"/>
      <c r="AH89" s="244"/>
    </row>
    <row r="90" spans="1:34" ht="30" customHeight="1">
      <c r="B90" s="228" t="s">
        <v>172</v>
      </c>
      <c r="C90" s="19" t="s">
        <v>173</v>
      </c>
      <c r="D90" s="17"/>
      <c r="E90" s="17"/>
      <c r="F90" s="17"/>
      <c r="G90" s="17"/>
      <c r="H90" s="17"/>
      <c r="I90" s="17"/>
      <c r="J90" s="17"/>
      <c r="K90" s="246"/>
      <c r="L90" s="101"/>
      <c r="M90" s="91"/>
      <c r="N90" s="91"/>
      <c r="O90" s="106"/>
      <c r="P90" s="245"/>
      <c r="Q90" s="91"/>
      <c r="R90" s="401"/>
      <c r="S90" s="100"/>
      <c r="T90" s="96"/>
      <c r="U90" s="91"/>
      <c r="V90" s="91"/>
      <c r="W90" s="17"/>
      <c r="X90" s="106"/>
      <c r="Y90" s="106"/>
      <c r="Z90" s="106"/>
      <c r="AA90" s="106"/>
      <c r="AB90" s="106"/>
      <c r="AC90" s="106"/>
      <c r="AD90" s="92"/>
      <c r="AE90" s="106"/>
      <c r="AF90" s="106"/>
    </row>
    <row r="91" spans="1:34">
      <c r="A91" s="75"/>
      <c r="B91" s="34">
        <f>B86+1</f>
        <v>75</v>
      </c>
      <c r="C91" s="428" t="s">
        <v>6</v>
      </c>
      <c r="D91" s="29" t="s">
        <v>330</v>
      </c>
      <c r="E91" s="57"/>
      <c r="F91" s="58"/>
      <c r="G91" s="58"/>
      <c r="H91" s="58"/>
      <c r="I91" s="58"/>
      <c r="J91" s="58"/>
      <c r="K91" s="253"/>
      <c r="L91" s="101"/>
      <c r="M91" s="145" t="str">
        <f>IF(AND(T91=Punkte!$A$15,E91=$C$306,U91=Punkte!$B$17),Punkte!$B$19,IF(AND(T91=Punkte!$A$15,E91=$C$306,U91=Punkte!$C$17),Punkte!$C$19,IF(AND(T91=Punkte!$A$15,E91=$C$306,U91=Punkte!$D$17),Punkte!$D$19,IF(AND(T91=Punkte!$A$15,E91=$C$306,U91=Punkte!$E$17),Punkte!$E$19," "))))</f>
        <v xml:space="preserve"> </v>
      </c>
      <c r="N91" s="146" t="str">
        <f>IF(AND(T91=Punkte!$A$15,F91=$C$306),Punkte!$B$23," ")</f>
        <v xml:space="preserve"> </v>
      </c>
      <c r="O91" s="154">
        <f>IF(ISERROR(IF(AD91&lt;0,,HLOOKUP(AD91,Punkte!$B$4:$F$6,3,FALSE))),,IF(AD91&lt;0,,HLOOKUP(AD91,Punkte!$B$4:$F$6,3,FALSE)))</f>
        <v>0</v>
      </c>
      <c r="P91" s="259">
        <f t="shared" ref="P91:P121" si="38">SUM(M91:O91)</f>
        <v>0</v>
      </c>
      <c r="Q91" s="147">
        <f>IF(AND(T91=Punkte!$A$15,U91=Punkte!$B$17),Punkte!$B$19,IF(AND(T91=Punkte!$A$15,U91=Punkte!$C$17),Punkte!$C$19,IF(AND(T91=Punkte!$A$15,U91=Punkte!$D$17),Punkte!$D$19,IF(AND(T91=Punkte!$A$15,U91=Punkte!$E$17),Punkte!$E$19,IF(Kriterien!T91=Punkte!$A$2,Punkte!$B$6, " ")))))</f>
        <v>1</v>
      </c>
      <c r="R91" s="395">
        <f t="shared" ref="R91:R122" si="39">Q91-P91</f>
        <v>1</v>
      </c>
      <c r="S91" s="100"/>
      <c r="T91" s="176" t="s">
        <v>123</v>
      </c>
      <c r="U91" s="167">
        <v>1</v>
      </c>
      <c r="V91" s="168"/>
      <c r="W91" s="167">
        <f t="shared" ref="W91:W121" si="40">COUNTIF(E91:K91,$C$306)</f>
        <v>0</v>
      </c>
      <c r="X91" s="167"/>
      <c r="Y91" s="169">
        <f t="shared" ref="Y91:Y121" si="41">IF(G91="x",G$2,)</f>
        <v>0</v>
      </c>
      <c r="Z91" s="169">
        <f t="shared" ref="Z91:Z121" si="42">IF(H91="x",H$2,)</f>
        <v>0</v>
      </c>
      <c r="AA91" s="169">
        <f t="shared" ref="AA91:AA121" si="43">IF(I91="x",I$2,)</f>
        <v>0</v>
      </c>
      <c r="AB91" s="169">
        <f t="shared" ref="AB91:AB121" si="44">IF(J91="x",J$2,)</f>
        <v>0</v>
      </c>
      <c r="AC91" s="169">
        <f t="shared" ref="AC91:AC121" si="45">IF(K91="x",K$2,)</f>
        <v>0</v>
      </c>
      <c r="AD91" s="177">
        <f t="shared" ref="AD91:AD121" si="46">SUM(Y91:AC91)</f>
        <v>0</v>
      </c>
      <c r="AE91" s="284" t="str">
        <f t="shared" ref="AE91:AE121" si="47">IF(T91="J/N","x", " ")</f>
        <v>x</v>
      </c>
      <c r="AF91" s="285" t="str">
        <f t="shared" ref="AF91:AF121" si="48">IF(T91="Skala","x"," ")</f>
        <v xml:space="preserve"> </v>
      </c>
    </row>
    <row r="92" spans="1:34">
      <c r="B92" s="34">
        <f>B91+1</f>
        <v>76</v>
      </c>
      <c r="C92" s="429"/>
      <c r="D92" s="12" t="s">
        <v>48</v>
      </c>
      <c r="E92" s="43"/>
      <c r="F92" s="44"/>
      <c r="G92" s="44"/>
      <c r="H92" s="44"/>
      <c r="I92" s="44"/>
      <c r="J92" s="44"/>
      <c r="K92" s="254"/>
      <c r="L92" s="101"/>
      <c r="M92" s="148" t="str">
        <f>IF(AND(T92=Punkte!$A$15,E92=$C$306,U92=Punkte!$B$17),Punkte!$B$19,IF(AND(T92=Punkte!$A$15,E92=$C$306,U92=Punkte!$C$17),Punkte!$C$19,IF(AND(T92=Punkte!$A$15,E92=$C$306,U92=Punkte!$D$17),Punkte!$D$19,IF(AND(T92=Punkte!$A$15,E92=$C$306,U92=Punkte!$E$17),Punkte!$E$19," "))))</f>
        <v xml:space="preserve"> </v>
      </c>
      <c r="N92" s="149" t="str">
        <f>IF(AND(T92=Punkte!$A$15,F92=$C$306),Punkte!$B$23," ")</f>
        <v xml:space="preserve"> </v>
      </c>
      <c r="O92" s="155">
        <f>IF(ISERROR(IF(AD92&lt;0,,HLOOKUP(AD92,Punkte!$B$4:$F$6,3,FALSE))),,IF(AD92&lt;0,,HLOOKUP(AD92,Punkte!$B$4:$F$6,3,FALSE)))</f>
        <v>0</v>
      </c>
      <c r="P92" s="260">
        <f t="shared" si="38"/>
        <v>0</v>
      </c>
      <c r="Q92" s="150">
        <f>IF(AND(T92=Punkte!$A$15,U92=Punkte!$B$17),Punkte!$B$19,IF(AND(T92=Punkte!$A$15,U92=Punkte!$C$17),Punkte!$C$19,IF(AND(T92=Punkte!$A$15,U92=Punkte!$D$17),Punkte!$D$19,IF(AND(T92=Punkte!$A$15,U92=Punkte!$E$17),Punkte!$E$19,IF(Kriterien!T92=Punkte!$A$2,Punkte!$B$6, " ")))))</f>
        <v>1</v>
      </c>
      <c r="R92" s="396">
        <f t="shared" si="39"/>
        <v>1</v>
      </c>
      <c r="S92" s="100"/>
      <c r="T92" s="178" t="s">
        <v>125</v>
      </c>
      <c r="U92" s="170"/>
      <c r="V92" s="171"/>
      <c r="W92" s="170">
        <f t="shared" si="40"/>
        <v>0</v>
      </c>
      <c r="X92" s="170"/>
      <c r="Y92" s="172">
        <f t="shared" si="41"/>
        <v>0</v>
      </c>
      <c r="Z92" s="172">
        <f t="shared" si="42"/>
        <v>0</v>
      </c>
      <c r="AA92" s="172">
        <f t="shared" si="43"/>
        <v>0</v>
      </c>
      <c r="AB92" s="172">
        <f t="shared" si="44"/>
        <v>0</v>
      </c>
      <c r="AC92" s="172">
        <f t="shared" si="45"/>
        <v>0</v>
      </c>
      <c r="AD92" s="179">
        <f t="shared" si="46"/>
        <v>0</v>
      </c>
      <c r="AE92" s="284" t="str">
        <f t="shared" si="47"/>
        <v xml:space="preserve"> </v>
      </c>
      <c r="AF92" s="285" t="str">
        <f t="shared" si="48"/>
        <v>x</v>
      </c>
    </row>
    <row r="93" spans="1:34" ht="25.5">
      <c r="B93" s="34">
        <f t="shared" ref="B93:B121" si="49">B92+1</f>
        <v>77</v>
      </c>
      <c r="C93" s="429"/>
      <c r="D93" s="12" t="s">
        <v>46</v>
      </c>
      <c r="E93" s="43"/>
      <c r="F93" s="44"/>
      <c r="G93" s="44"/>
      <c r="H93" s="44"/>
      <c r="I93" s="44"/>
      <c r="J93" s="44"/>
      <c r="K93" s="254"/>
      <c r="L93" s="101"/>
      <c r="M93" s="148" t="str">
        <f>IF(AND(T93=Punkte!$A$15,E93=$C$306,U93=Punkte!$B$17),Punkte!$B$19,IF(AND(T93=Punkte!$A$15,E93=$C$306,U93=Punkte!$C$17),Punkte!$C$19,IF(AND(T93=Punkte!$A$15,E93=$C$306,U93=Punkte!$D$17),Punkte!$D$19,IF(AND(T93=Punkte!$A$15,E93=$C$306,U93=Punkte!$E$17),Punkte!$E$19," "))))</f>
        <v xml:space="preserve"> </v>
      </c>
      <c r="N93" s="149" t="str">
        <f>IF(AND(T93=Punkte!$A$15,F93=$C$306),Punkte!$B$23," ")</f>
        <v xml:space="preserve"> </v>
      </c>
      <c r="O93" s="155">
        <f>IF(ISERROR(IF(AD93&lt;0,,HLOOKUP(AD93,Punkte!$B$4:$F$6,3,FALSE))),,IF(AD93&lt;0,,HLOOKUP(AD93,Punkte!$B$4:$F$6,3,FALSE)))</f>
        <v>0</v>
      </c>
      <c r="P93" s="260">
        <f t="shared" si="38"/>
        <v>0</v>
      </c>
      <c r="Q93" s="150">
        <f>IF(AND(T93=Punkte!$A$15,U93=Punkte!$B$17),Punkte!$B$19,IF(AND(T93=Punkte!$A$15,U93=Punkte!$C$17),Punkte!$C$19,IF(AND(T93=Punkte!$A$15,U93=Punkte!$D$17),Punkte!$D$19,IF(AND(T93=Punkte!$A$15,U93=Punkte!$E$17),Punkte!$E$19,IF(Kriterien!T93=Punkte!$A$2,Punkte!$B$6, " ")))))</f>
        <v>1</v>
      </c>
      <c r="R93" s="396">
        <f t="shared" si="39"/>
        <v>1</v>
      </c>
      <c r="S93" s="100"/>
      <c r="T93" s="178" t="s">
        <v>125</v>
      </c>
      <c r="U93" s="170"/>
      <c r="V93" s="171"/>
      <c r="W93" s="170">
        <f t="shared" si="40"/>
        <v>0</v>
      </c>
      <c r="X93" s="170"/>
      <c r="Y93" s="172">
        <f t="shared" si="41"/>
        <v>0</v>
      </c>
      <c r="Z93" s="172">
        <f t="shared" si="42"/>
        <v>0</v>
      </c>
      <c r="AA93" s="172">
        <f t="shared" si="43"/>
        <v>0</v>
      </c>
      <c r="AB93" s="172">
        <f t="shared" si="44"/>
        <v>0</v>
      </c>
      <c r="AC93" s="172">
        <f t="shared" si="45"/>
        <v>0</v>
      </c>
      <c r="AD93" s="179">
        <f t="shared" si="46"/>
        <v>0</v>
      </c>
      <c r="AE93" s="284" t="str">
        <f t="shared" si="47"/>
        <v xml:space="preserve"> </v>
      </c>
      <c r="AF93" s="285" t="str">
        <f t="shared" si="48"/>
        <v>x</v>
      </c>
    </row>
    <row r="94" spans="1:34" ht="25.5">
      <c r="B94" s="34">
        <f t="shared" si="49"/>
        <v>78</v>
      </c>
      <c r="C94" s="429"/>
      <c r="D94" s="12" t="s">
        <v>321</v>
      </c>
      <c r="E94" s="43"/>
      <c r="F94" s="44"/>
      <c r="G94" s="44"/>
      <c r="H94" s="44"/>
      <c r="I94" s="44"/>
      <c r="J94" s="44"/>
      <c r="K94" s="254"/>
      <c r="L94" s="101"/>
      <c r="M94" s="148" t="str">
        <f>IF(AND(T94=Punkte!$A$15,E94=$C$306,U94=Punkte!$B$17),Punkte!$B$19,IF(AND(T94=Punkte!$A$15,E94=$C$306,U94=Punkte!$C$17),Punkte!$C$19,IF(AND(T94=Punkte!$A$15,E94=$C$306,U94=Punkte!$D$17),Punkte!$D$19,IF(AND(T94=Punkte!$A$15,E94=$C$306,U94=Punkte!$E$17),Punkte!$E$19," "))))</f>
        <v xml:space="preserve"> </v>
      </c>
      <c r="N94" s="149" t="str">
        <f>IF(AND(T94=Punkte!$A$15,F94=$C$306),Punkte!$B$23," ")</f>
        <v xml:space="preserve"> </v>
      </c>
      <c r="O94" s="155">
        <f>IF(ISERROR(IF(AD94&lt;0,,HLOOKUP(AD94,Punkte!$B$4:$F$6,3,FALSE))),,IF(AD94&lt;0,,HLOOKUP(AD94,Punkte!$B$4:$F$6,3,FALSE)))</f>
        <v>0</v>
      </c>
      <c r="P94" s="260">
        <f t="shared" si="38"/>
        <v>0</v>
      </c>
      <c r="Q94" s="150">
        <f>IF(AND(T94=Punkte!$A$15,U94=Punkte!$B$17),Punkte!$B$19,IF(AND(T94=Punkte!$A$15,U94=Punkte!$C$17),Punkte!$C$19,IF(AND(T94=Punkte!$A$15,U94=Punkte!$D$17),Punkte!$D$19,IF(AND(T94=Punkte!$A$15,U94=Punkte!$E$17),Punkte!$E$19,IF(Kriterien!T94=Punkte!$A$2,Punkte!$B$6, " ")))))</f>
        <v>1</v>
      </c>
      <c r="R94" s="396">
        <f t="shared" si="39"/>
        <v>1</v>
      </c>
      <c r="S94" s="100"/>
      <c r="T94" s="178" t="s">
        <v>125</v>
      </c>
      <c r="U94" s="170"/>
      <c r="V94" s="171"/>
      <c r="W94" s="170">
        <f t="shared" si="40"/>
        <v>0</v>
      </c>
      <c r="X94" s="170"/>
      <c r="Y94" s="172">
        <f t="shared" si="41"/>
        <v>0</v>
      </c>
      <c r="Z94" s="172">
        <f t="shared" si="42"/>
        <v>0</v>
      </c>
      <c r="AA94" s="172">
        <f t="shared" si="43"/>
        <v>0</v>
      </c>
      <c r="AB94" s="172">
        <f t="shared" si="44"/>
        <v>0</v>
      </c>
      <c r="AC94" s="172">
        <f t="shared" si="45"/>
        <v>0</v>
      </c>
      <c r="AD94" s="179">
        <f t="shared" si="46"/>
        <v>0</v>
      </c>
      <c r="AE94" s="284" t="str">
        <f t="shared" si="47"/>
        <v xml:space="preserve"> </v>
      </c>
      <c r="AF94" s="285" t="str">
        <f t="shared" si="48"/>
        <v>x</v>
      </c>
    </row>
    <row r="95" spans="1:34" ht="25.5">
      <c r="B95" s="34">
        <f t="shared" si="49"/>
        <v>79</v>
      </c>
      <c r="C95" s="429"/>
      <c r="D95" s="12" t="s">
        <v>322</v>
      </c>
      <c r="E95" s="49"/>
      <c r="F95" s="50"/>
      <c r="G95" s="50"/>
      <c r="H95" s="50"/>
      <c r="I95" s="50"/>
      <c r="J95" s="50"/>
      <c r="K95" s="268"/>
      <c r="L95" s="101"/>
      <c r="M95" s="148" t="str">
        <f>IF(AND(T95=Punkte!$A$15,E95=$C$306,U95=Punkte!$B$17),Punkte!$B$19,IF(AND(T95=Punkte!$A$15,E95=$C$306,U95=Punkte!$C$17),Punkte!$C$19,IF(AND(T95=Punkte!$A$15,E95=$C$306,U95=Punkte!$D$17),Punkte!$D$19,IF(AND(T95=Punkte!$A$15,E95=$C$306,U95=Punkte!$E$17),Punkte!$E$19," "))))</f>
        <v xml:space="preserve"> </v>
      </c>
      <c r="N95" s="149" t="str">
        <f>IF(AND(T95=Punkte!$A$15,F95=$C$306),Punkte!$B$23," ")</f>
        <v xml:space="preserve"> </v>
      </c>
      <c r="O95" s="155">
        <f>IF(ISERROR(IF(AD95&lt;0,,HLOOKUP(AD95,Punkte!$B$4:$F$6,3,FALSE))),,IF(AD95&lt;0,,HLOOKUP(AD95,Punkte!$B$4:$F$6,3,FALSE)))</f>
        <v>0</v>
      </c>
      <c r="P95" s="260">
        <f t="shared" si="38"/>
        <v>0</v>
      </c>
      <c r="Q95" s="150">
        <f>IF(AND(T95=Punkte!$A$15,U95=Punkte!$B$17),Punkte!$B$19,IF(AND(T95=Punkte!$A$15,U95=Punkte!$C$17),Punkte!$C$19,IF(AND(T95=Punkte!$A$15,U95=Punkte!$D$17),Punkte!$D$19,IF(AND(T95=Punkte!$A$15,U95=Punkte!$E$17),Punkte!$E$19,IF(Kriterien!T95=Punkte!$A$2,Punkte!$B$6, " ")))))</f>
        <v>1</v>
      </c>
      <c r="R95" s="396">
        <f t="shared" si="39"/>
        <v>1</v>
      </c>
      <c r="S95" s="100"/>
      <c r="T95" s="178" t="s">
        <v>125</v>
      </c>
      <c r="U95" s="170"/>
      <c r="V95" s="171"/>
      <c r="W95" s="170">
        <f t="shared" si="40"/>
        <v>0</v>
      </c>
      <c r="X95" s="170"/>
      <c r="Y95" s="172">
        <f t="shared" si="41"/>
        <v>0</v>
      </c>
      <c r="Z95" s="172">
        <f t="shared" si="42"/>
        <v>0</v>
      </c>
      <c r="AA95" s="172">
        <f t="shared" si="43"/>
        <v>0</v>
      </c>
      <c r="AB95" s="172">
        <f t="shared" si="44"/>
        <v>0</v>
      </c>
      <c r="AC95" s="172">
        <f t="shared" si="45"/>
        <v>0</v>
      </c>
      <c r="AD95" s="179">
        <f t="shared" si="46"/>
        <v>0</v>
      </c>
      <c r="AE95" s="284" t="str">
        <f t="shared" si="47"/>
        <v xml:space="preserve"> </v>
      </c>
      <c r="AF95" s="285" t="str">
        <f t="shared" si="48"/>
        <v>x</v>
      </c>
      <c r="AH95" s="109"/>
    </row>
    <row r="96" spans="1:34" ht="25.5">
      <c r="B96" s="34">
        <f t="shared" si="49"/>
        <v>80</v>
      </c>
      <c r="C96" s="429"/>
      <c r="D96" s="12" t="s">
        <v>323</v>
      </c>
      <c r="E96" s="43"/>
      <c r="F96" s="44"/>
      <c r="G96" s="44"/>
      <c r="H96" s="44"/>
      <c r="I96" s="44"/>
      <c r="J96" s="44"/>
      <c r="K96" s="254"/>
      <c r="L96" s="101"/>
      <c r="M96" s="148" t="str">
        <f>IF(AND(T96=Punkte!$A$15,E96=$C$306,U96=Punkte!$B$17),Punkte!$B$19,IF(AND(T96=Punkte!$A$15,E96=$C$306,U96=Punkte!$C$17),Punkte!$C$19,IF(AND(T96=Punkte!$A$15,E96=$C$306,U96=Punkte!$D$17),Punkte!$D$19,IF(AND(T96=Punkte!$A$15,E96=$C$306,U96=Punkte!$E$17),Punkte!$E$19," "))))</f>
        <v xml:space="preserve"> </v>
      </c>
      <c r="N96" s="149" t="str">
        <f>IF(AND(T96=Punkte!$A$15,F96=$C$306),Punkte!$B$23," ")</f>
        <v xml:space="preserve"> </v>
      </c>
      <c r="O96" s="155">
        <f>IF(ISERROR(IF(AD96&lt;0,,HLOOKUP(AD96,Punkte!$B$4:$F$6,3,FALSE))),,IF(AD96&lt;0,,HLOOKUP(AD96,Punkte!$B$4:$F$6,3,FALSE)))</f>
        <v>0</v>
      </c>
      <c r="P96" s="260">
        <f t="shared" si="38"/>
        <v>0</v>
      </c>
      <c r="Q96" s="150">
        <f>IF(AND(T96=Punkte!$A$15,U96=Punkte!$B$17),Punkte!$B$19,IF(AND(T96=Punkte!$A$15,U96=Punkte!$C$17),Punkte!$C$19,IF(AND(T96=Punkte!$A$15,U96=Punkte!$D$17),Punkte!$D$19,IF(AND(T96=Punkte!$A$15,U96=Punkte!$E$17),Punkte!$E$19,IF(Kriterien!T96=Punkte!$A$2,Punkte!$B$6, " ")))))</f>
        <v>1</v>
      </c>
      <c r="R96" s="396">
        <f t="shared" si="39"/>
        <v>1</v>
      </c>
      <c r="S96" s="100"/>
      <c r="T96" s="178" t="s">
        <v>123</v>
      </c>
      <c r="U96" s="170">
        <v>1</v>
      </c>
      <c r="V96" s="171"/>
      <c r="W96" s="170">
        <f t="shared" si="40"/>
        <v>0</v>
      </c>
      <c r="X96" s="170"/>
      <c r="Y96" s="172">
        <f t="shared" si="41"/>
        <v>0</v>
      </c>
      <c r="Z96" s="172">
        <f t="shared" si="42"/>
        <v>0</v>
      </c>
      <c r="AA96" s="172">
        <f t="shared" si="43"/>
        <v>0</v>
      </c>
      <c r="AB96" s="172">
        <f t="shared" si="44"/>
        <v>0</v>
      </c>
      <c r="AC96" s="172">
        <f t="shared" si="45"/>
        <v>0</v>
      </c>
      <c r="AD96" s="179">
        <f t="shared" si="46"/>
        <v>0</v>
      </c>
      <c r="AE96" s="284" t="str">
        <f t="shared" si="47"/>
        <v>x</v>
      </c>
      <c r="AF96" s="285" t="str">
        <f t="shared" si="48"/>
        <v xml:space="preserve"> </v>
      </c>
      <c r="AH96" s="109"/>
    </row>
    <row r="97" spans="1:34">
      <c r="B97" s="34">
        <f t="shared" si="49"/>
        <v>81</v>
      </c>
      <c r="C97" s="429"/>
      <c r="D97" s="12" t="s">
        <v>47</v>
      </c>
      <c r="E97" s="43"/>
      <c r="F97" s="44"/>
      <c r="G97" s="44"/>
      <c r="H97" s="44"/>
      <c r="I97" s="44"/>
      <c r="J97" s="44"/>
      <c r="K97" s="254"/>
      <c r="L97" s="101"/>
      <c r="M97" s="148" t="str">
        <f>IF(AND(T97=Punkte!$A$15,E97=$C$306,U97=Punkte!$B$17),Punkte!$B$19,IF(AND(T97=Punkte!$A$15,E97=$C$306,U97=Punkte!$C$17),Punkte!$C$19,IF(AND(T97=Punkte!$A$15,E97=$C$306,U97=Punkte!$D$17),Punkte!$D$19,IF(AND(T97=Punkte!$A$15,E97=$C$306,U97=Punkte!$E$17),Punkte!$E$19," "))))</f>
        <v xml:space="preserve"> </v>
      </c>
      <c r="N97" s="149" t="str">
        <f>IF(AND(T97=Punkte!$A$15,F97=$C$306),Punkte!$B$23," ")</f>
        <v xml:space="preserve"> </v>
      </c>
      <c r="O97" s="155">
        <f>IF(ISERROR(IF(AD97&lt;0,,HLOOKUP(AD97,Punkte!$B$4:$F$6,3,FALSE))),,IF(AD97&lt;0,,HLOOKUP(AD97,Punkte!$B$4:$F$6,3,FALSE)))</f>
        <v>0</v>
      </c>
      <c r="P97" s="260">
        <f t="shared" si="38"/>
        <v>0</v>
      </c>
      <c r="Q97" s="150">
        <f>IF(AND(T97=Punkte!$A$15,U97=Punkte!$B$17),Punkte!$B$19,IF(AND(T97=Punkte!$A$15,U97=Punkte!$C$17),Punkte!$C$19,IF(AND(T97=Punkte!$A$15,U97=Punkte!$D$17),Punkte!$D$19,IF(AND(T97=Punkte!$A$15,U97=Punkte!$E$17),Punkte!$E$19,IF(Kriterien!T97=Punkte!$A$2,Punkte!$B$6, " ")))))</f>
        <v>1</v>
      </c>
      <c r="R97" s="396">
        <f t="shared" si="39"/>
        <v>1</v>
      </c>
      <c r="S97" s="100"/>
      <c r="T97" s="178" t="s">
        <v>125</v>
      </c>
      <c r="U97" s="170"/>
      <c r="V97" s="171"/>
      <c r="W97" s="170">
        <f t="shared" si="40"/>
        <v>0</v>
      </c>
      <c r="X97" s="170"/>
      <c r="Y97" s="172">
        <f t="shared" si="41"/>
        <v>0</v>
      </c>
      <c r="Z97" s="172">
        <f t="shared" si="42"/>
        <v>0</v>
      </c>
      <c r="AA97" s="172">
        <f t="shared" si="43"/>
        <v>0</v>
      </c>
      <c r="AB97" s="172">
        <f t="shared" si="44"/>
        <v>0</v>
      </c>
      <c r="AC97" s="172">
        <f t="shared" si="45"/>
        <v>0</v>
      </c>
      <c r="AD97" s="179">
        <f t="shared" si="46"/>
        <v>0</v>
      </c>
      <c r="AE97" s="284" t="str">
        <f t="shared" si="47"/>
        <v xml:space="preserve"> </v>
      </c>
      <c r="AF97" s="285" t="str">
        <f t="shared" si="48"/>
        <v>x</v>
      </c>
      <c r="AH97" s="109"/>
    </row>
    <row r="98" spans="1:34">
      <c r="B98" s="34">
        <f t="shared" si="49"/>
        <v>82</v>
      </c>
      <c r="C98" s="429"/>
      <c r="D98" s="12" t="s">
        <v>49</v>
      </c>
      <c r="E98" s="43"/>
      <c r="F98" s="44"/>
      <c r="G98" s="44"/>
      <c r="H98" s="44"/>
      <c r="I98" s="44"/>
      <c r="J98" s="44"/>
      <c r="K98" s="254"/>
      <c r="L98" s="101"/>
      <c r="M98" s="148" t="str">
        <f>IF(AND(T98=Punkte!$A$15,E98=$C$306,U98=Punkte!$B$17),Punkte!$B$19,IF(AND(T98=Punkte!$A$15,E98=$C$306,U98=Punkte!$C$17),Punkte!$C$19,IF(AND(T98=Punkte!$A$15,E98=$C$306,U98=Punkte!$D$17),Punkte!$D$19,IF(AND(T98=Punkte!$A$15,E98=$C$306,U98=Punkte!$E$17),Punkte!$E$19," "))))</f>
        <v xml:space="preserve"> </v>
      </c>
      <c r="N98" s="149" t="str">
        <f>IF(AND(T98=Punkte!$A$15,F98=$C$306),Punkte!$B$23," ")</f>
        <v xml:space="preserve"> </v>
      </c>
      <c r="O98" s="155">
        <f>IF(ISERROR(IF(AD98&lt;0,,HLOOKUP(AD98,Punkte!$B$4:$F$6,3,FALSE))),,IF(AD98&lt;0,,HLOOKUP(AD98,Punkte!$B$4:$F$6,3,FALSE)))</f>
        <v>0</v>
      </c>
      <c r="P98" s="260">
        <f t="shared" si="38"/>
        <v>0</v>
      </c>
      <c r="Q98" s="150">
        <f>IF(AND(T98=Punkte!$A$15,U98=Punkte!$B$17),Punkte!$B$19,IF(AND(T98=Punkte!$A$15,U98=Punkte!$C$17),Punkte!$C$19,IF(AND(T98=Punkte!$A$15,U98=Punkte!$D$17),Punkte!$D$19,IF(AND(T98=Punkte!$A$15,U98=Punkte!$E$17),Punkte!$E$19,IF(Kriterien!T98=Punkte!$A$2,Punkte!$B$6, " ")))))</f>
        <v>1</v>
      </c>
      <c r="R98" s="396">
        <f t="shared" si="39"/>
        <v>1</v>
      </c>
      <c r="S98" s="100"/>
      <c r="T98" s="178" t="s">
        <v>123</v>
      </c>
      <c r="U98" s="170">
        <v>1</v>
      </c>
      <c r="V98" s="171"/>
      <c r="W98" s="170">
        <f t="shared" si="40"/>
        <v>0</v>
      </c>
      <c r="X98" s="170"/>
      <c r="Y98" s="172">
        <f t="shared" si="41"/>
        <v>0</v>
      </c>
      <c r="Z98" s="172">
        <f t="shared" si="42"/>
        <v>0</v>
      </c>
      <c r="AA98" s="172">
        <f t="shared" si="43"/>
        <v>0</v>
      </c>
      <c r="AB98" s="172">
        <f t="shared" si="44"/>
        <v>0</v>
      </c>
      <c r="AC98" s="172">
        <f t="shared" si="45"/>
        <v>0</v>
      </c>
      <c r="AD98" s="179">
        <f t="shared" si="46"/>
        <v>0</v>
      </c>
      <c r="AE98" s="284" t="str">
        <f t="shared" si="47"/>
        <v>x</v>
      </c>
      <c r="AF98" s="285" t="str">
        <f t="shared" si="48"/>
        <v xml:space="preserve"> </v>
      </c>
      <c r="AH98" s="109"/>
    </row>
    <row r="99" spans="1:34" ht="25.5">
      <c r="B99" s="34">
        <f t="shared" si="49"/>
        <v>83</v>
      </c>
      <c r="C99" s="429"/>
      <c r="D99" s="12" t="s">
        <v>364</v>
      </c>
      <c r="E99" s="49"/>
      <c r="F99" s="50"/>
      <c r="G99" s="50"/>
      <c r="H99" s="50"/>
      <c r="I99" s="50"/>
      <c r="J99" s="50"/>
      <c r="K99" s="268"/>
      <c r="L99" s="101"/>
      <c r="M99" s="148" t="str">
        <f>IF(AND(T99=Punkte!$A$15,E99=$C$306,U99=Punkte!$B$17),Punkte!$B$19,IF(AND(T99=Punkte!$A$15,E99=$C$306,U99=Punkte!$C$17),Punkte!$C$19,IF(AND(T99=Punkte!$A$15,E99=$C$306,U99=Punkte!$D$17),Punkte!$D$19,IF(AND(T99=Punkte!$A$15,E99=$C$306,U99=Punkte!$E$17),Punkte!$E$19," "))))</f>
        <v xml:space="preserve"> </v>
      </c>
      <c r="N99" s="149" t="str">
        <f>IF(AND(T99=Punkte!$A$15,F99=$C$306),Punkte!$B$23," ")</f>
        <v xml:space="preserve"> </v>
      </c>
      <c r="O99" s="155">
        <f>IF(ISERROR(IF(AD99&lt;0,,HLOOKUP(AD99,Punkte!$B$4:$F$6,3,FALSE))),,IF(AD99&lt;0,,HLOOKUP(AD99,Punkte!$B$4:$F$6,3,FALSE)))</f>
        <v>0</v>
      </c>
      <c r="P99" s="260">
        <f t="shared" si="38"/>
        <v>0</v>
      </c>
      <c r="Q99" s="150">
        <f>IF(AND(T99=Punkte!$A$15,U99=Punkte!$B$17),Punkte!$B$19,IF(AND(T99=Punkte!$A$15,U99=Punkte!$C$17),Punkte!$C$19,IF(AND(T99=Punkte!$A$15,U99=Punkte!$D$17),Punkte!$D$19,IF(AND(T99=Punkte!$A$15,U99=Punkte!$E$17),Punkte!$E$19,IF(Kriterien!T99=Punkte!$A$2,Punkte!$B$6, " ")))))</f>
        <v>2</v>
      </c>
      <c r="R99" s="396">
        <f t="shared" si="39"/>
        <v>2</v>
      </c>
      <c r="S99" s="100"/>
      <c r="T99" s="178" t="s">
        <v>123</v>
      </c>
      <c r="U99" s="170">
        <v>2</v>
      </c>
      <c r="V99" s="171"/>
      <c r="W99" s="170">
        <f t="shared" si="40"/>
        <v>0</v>
      </c>
      <c r="X99" s="170"/>
      <c r="Y99" s="172">
        <f t="shared" si="41"/>
        <v>0</v>
      </c>
      <c r="Z99" s="172">
        <f t="shared" si="42"/>
        <v>0</v>
      </c>
      <c r="AA99" s="172">
        <f t="shared" si="43"/>
        <v>0</v>
      </c>
      <c r="AB99" s="172">
        <f t="shared" si="44"/>
        <v>0</v>
      </c>
      <c r="AC99" s="172">
        <f t="shared" si="45"/>
        <v>0</v>
      </c>
      <c r="AD99" s="179">
        <f t="shared" si="46"/>
        <v>0</v>
      </c>
      <c r="AE99" s="284" t="str">
        <f t="shared" si="47"/>
        <v>x</v>
      </c>
      <c r="AF99" s="285" t="str">
        <f t="shared" si="48"/>
        <v xml:space="preserve"> </v>
      </c>
      <c r="AH99" s="109"/>
    </row>
    <row r="100" spans="1:34" ht="25.5">
      <c r="B100" s="34">
        <f t="shared" si="49"/>
        <v>84</v>
      </c>
      <c r="C100" s="429"/>
      <c r="D100" s="12" t="s">
        <v>363</v>
      </c>
      <c r="E100" s="43"/>
      <c r="F100" s="44"/>
      <c r="G100" s="44"/>
      <c r="H100" s="44"/>
      <c r="I100" s="44"/>
      <c r="J100" s="44"/>
      <c r="K100" s="254"/>
      <c r="L100" s="101"/>
      <c r="M100" s="148" t="str">
        <f>IF(AND(T100=Punkte!$A$15,E100=$C$306,U100=Punkte!$B$17),Punkte!$B$19,IF(AND(T100=Punkte!$A$15,E100=$C$306,U100=Punkte!$C$17),Punkte!$C$19,IF(AND(T100=Punkte!$A$15,E100=$C$306,U100=Punkte!$D$17),Punkte!$D$19,IF(AND(T100=Punkte!$A$15,E100=$C$306,U100=Punkte!$E$17),Punkte!$E$19," "))))</f>
        <v xml:space="preserve"> </v>
      </c>
      <c r="N100" s="149" t="str">
        <f>IF(AND(T100=Punkte!$A$15,F100=$C$306),Punkte!$B$23," ")</f>
        <v xml:space="preserve"> </v>
      </c>
      <c r="O100" s="155">
        <f>IF(ISERROR(IF(AD100&lt;0,,HLOOKUP(AD100,Punkte!$B$4:$F$6,3,FALSE))),,IF(AD100&lt;0,,HLOOKUP(AD100,Punkte!$B$4:$F$6,3,FALSE)))</f>
        <v>0</v>
      </c>
      <c r="P100" s="260">
        <f t="shared" si="38"/>
        <v>0</v>
      </c>
      <c r="Q100" s="150">
        <f>IF(AND(T100=Punkte!$A$15,U100=Punkte!$B$17),Punkte!$B$19,IF(AND(T100=Punkte!$A$15,U100=Punkte!$C$17),Punkte!$C$19,IF(AND(T100=Punkte!$A$15,U100=Punkte!$D$17),Punkte!$D$19,IF(AND(T100=Punkte!$A$15,U100=Punkte!$E$17),Punkte!$E$19,IF(Kriterien!T100=Punkte!$A$2,Punkte!$B$6, " ")))))</f>
        <v>1</v>
      </c>
      <c r="R100" s="396">
        <f t="shared" si="39"/>
        <v>1</v>
      </c>
      <c r="S100" s="100"/>
      <c r="T100" s="178" t="s">
        <v>123</v>
      </c>
      <c r="U100" s="170">
        <v>1</v>
      </c>
      <c r="V100" s="171"/>
      <c r="W100" s="170">
        <f t="shared" si="40"/>
        <v>0</v>
      </c>
      <c r="X100" s="170"/>
      <c r="Y100" s="172">
        <f t="shared" si="41"/>
        <v>0</v>
      </c>
      <c r="Z100" s="172">
        <f t="shared" si="42"/>
        <v>0</v>
      </c>
      <c r="AA100" s="172">
        <f t="shared" si="43"/>
        <v>0</v>
      </c>
      <c r="AB100" s="172">
        <f t="shared" si="44"/>
        <v>0</v>
      </c>
      <c r="AC100" s="172">
        <f t="shared" si="45"/>
        <v>0</v>
      </c>
      <c r="AD100" s="179">
        <f t="shared" si="46"/>
        <v>0</v>
      </c>
      <c r="AE100" s="284" t="str">
        <f t="shared" si="47"/>
        <v>x</v>
      </c>
      <c r="AF100" s="285" t="str">
        <f t="shared" si="48"/>
        <v xml:space="preserve"> </v>
      </c>
      <c r="AH100" s="109"/>
    </row>
    <row r="101" spans="1:34">
      <c r="B101" s="34">
        <f t="shared" si="49"/>
        <v>85</v>
      </c>
      <c r="C101" s="429"/>
      <c r="D101" s="12" t="s">
        <v>54</v>
      </c>
      <c r="E101" s="43"/>
      <c r="F101" s="44"/>
      <c r="G101" s="44"/>
      <c r="H101" s="44"/>
      <c r="I101" s="44"/>
      <c r="J101" s="44"/>
      <c r="K101" s="254"/>
      <c r="L101" s="101"/>
      <c r="M101" s="148" t="str">
        <f>IF(AND(T101=Punkte!$A$15,E101=$C$306,U101=Punkte!$B$17),Punkte!$B$19,IF(AND(T101=Punkte!$A$15,E101=$C$306,U101=Punkte!$C$17),Punkte!$C$19,IF(AND(T101=Punkte!$A$15,E101=$C$306,U101=Punkte!$D$17),Punkte!$D$19,IF(AND(T101=Punkte!$A$15,E101=$C$306,U101=Punkte!$E$17),Punkte!$E$19," "))))</f>
        <v xml:space="preserve"> </v>
      </c>
      <c r="N101" s="149" t="str">
        <f>IF(AND(T101=Punkte!$A$15,F101=$C$306),Punkte!$B$23," ")</f>
        <v xml:space="preserve"> </v>
      </c>
      <c r="O101" s="155">
        <f>IF(ISERROR(IF(AD101&lt;0,,HLOOKUP(AD101,Punkte!$B$4:$F$6,3,FALSE))),,IF(AD101&lt;0,,HLOOKUP(AD101,Punkte!$B$4:$F$6,3,FALSE)))</f>
        <v>0</v>
      </c>
      <c r="P101" s="260">
        <f t="shared" si="38"/>
        <v>0</v>
      </c>
      <c r="Q101" s="150">
        <f>IF(AND(T101=Punkte!$A$15,U101=Punkte!$B$17),Punkte!$B$19,IF(AND(T101=Punkte!$A$15,U101=Punkte!$C$17),Punkte!$C$19,IF(AND(T101=Punkte!$A$15,U101=Punkte!$D$17),Punkte!$D$19,IF(AND(T101=Punkte!$A$15,U101=Punkte!$E$17),Punkte!$E$19,IF(Kriterien!T101=Punkte!$A$2,Punkte!$B$6, " ")))))</f>
        <v>1</v>
      </c>
      <c r="R101" s="396">
        <f t="shared" si="39"/>
        <v>1</v>
      </c>
      <c r="S101" s="100"/>
      <c r="T101" s="178" t="s">
        <v>123</v>
      </c>
      <c r="U101" s="170">
        <v>1</v>
      </c>
      <c r="V101" s="171"/>
      <c r="W101" s="170">
        <f t="shared" si="40"/>
        <v>0</v>
      </c>
      <c r="X101" s="170"/>
      <c r="Y101" s="172">
        <f t="shared" si="41"/>
        <v>0</v>
      </c>
      <c r="Z101" s="172">
        <f t="shared" si="42"/>
        <v>0</v>
      </c>
      <c r="AA101" s="172">
        <f t="shared" si="43"/>
        <v>0</v>
      </c>
      <c r="AB101" s="172">
        <f t="shared" si="44"/>
        <v>0</v>
      </c>
      <c r="AC101" s="172">
        <f t="shared" si="45"/>
        <v>0</v>
      </c>
      <c r="AD101" s="179">
        <f t="shared" si="46"/>
        <v>0</v>
      </c>
      <c r="AE101" s="284" t="str">
        <f t="shared" si="47"/>
        <v>x</v>
      </c>
      <c r="AF101" s="285" t="str">
        <f t="shared" si="48"/>
        <v xml:space="preserve"> </v>
      </c>
      <c r="AH101" s="109"/>
    </row>
    <row r="102" spans="1:34">
      <c r="B102" s="34">
        <f t="shared" si="49"/>
        <v>86</v>
      </c>
      <c r="C102" s="429"/>
      <c r="D102" s="12" t="s">
        <v>59</v>
      </c>
      <c r="E102" s="43"/>
      <c r="F102" s="44"/>
      <c r="G102" s="44"/>
      <c r="H102" s="44"/>
      <c r="I102" s="44"/>
      <c r="J102" s="44"/>
      <c r="K102" s="254"/>
      <c r="L102" s="101"/>
      <c r="M102" s="148" t="str">
        <f>IF(AND(T102=Punkte!$A$15,E102=$C$306,U102=Punkte!$B$17),Punkte!$B$19,IF(AND(T102=Punkte!$A$15,E102=$C$306,U102=Punkte!$C$17),Punkte!$C$19,IF(AND(T102=Punkte!$A$15,E102=$C$306,U102=Punkte!$D$17),Punkte!$D$19,IF(AND(T102=Punkte!$A$15,E102=$C$306,U102=Punkte!$E$17),Punkte!$E$19," "))))</f>
        <v xml:space="preserve"> </v>
      </c>
      <c r="N102" s="149" t="str">
        <f>IF(AND(T102=Punkte!$A$15,F102=$C$306),Punkte!$B$23," ")</f>
        <v xml:space="preserve"> </v>
      </c>
      <c r="O102" s="155">
        <f>IF(ISERROR(IF(AD102&lt;0,,HLOOKUP(AD102,Punkte!$B$4:$F$6,3,FALSE))),,IF(AD102&lt;0,,HLOOKUP(AD102,Punkte!$B$4:$F$6,3,FALSE)))</f>
        <v>0</v>
      </c>
      <c r="P102" s="260">
        <f t="shared" si="38"/>
        <v>0</v>
      </c>
      <c r="Q102" s="150">
        <f>IF(AND(T102=Punkte!$A$15,U102=Punkte!$B$17),Punkte!$B$19,IF(AND(T102=Punkte!$A$15,U102=Punkte!$C$17),Punkte!$C$19,IF(AND(T102=Punkte!$A$15,U102=Punkte!$D$17),Punkte!$D$19,IF(AND(T102=Punkte!$A$15,U102=Punkte!$E$17),Punkte!$E$19,IF(Kriterien!T102=Punkte!$A$2,Punkte!$B$6, " ")))))</f>
        <v>1</v>
      </c>
      <c r="R102" s="396">
        <f t="shared" si="39"/>
        <v>1</v>
      </c>
      <c r="S102" s="100"/>
      <c r="T102" s="178" t="s">
        <v>123</v>
      </c>
      <c r="U102" s="170">
        <v>1</v>
      </c>
      <c r="V102" s="171"/>
      <c r="W102" s="170">
        <f t="shared" si="40"/>
        <v>0</v>
      </c>
      <c r="X102" s="170"/>
      <c r="Y102" s="172">
        <f t="shared" si="41"/>
        <v>0</v>
      </c>
      <c r="Z102" s="172">
        <f t="shared" si="42"/>
        <v>0</v>
      </c>
      <c r="AA102" s="172">
        <f t="shared" si="43"/>
        <v>0</v>
      </c>
      <c r="AB102" s="172">
        <f t="shared" si="44"/>
        <v>0</v>
      </c>
      <c r="AC102" s="172">
        <f t="shared" si="45"/>
        <v>0</v>
      </c>
      <c r="AD102" s="179">
        <f t="shared" si="46"/>
        <v>0</v>
      </c>
      <c r="AE102" s="284" t="str">
        <f t="shared" si="47"/>
        <v>x</v>
      </c>
      <c r="AF102" s="285" t="str">
        <f t="shared" si="48"/>
        <v xml:space="preserve"> </v>
      </c>
      <c r="AH102" s="109"/>
    </row>
    <row r="103" spans="1:34">
      <c r="B103" s="34">
        <f t="shared" si="49"/>
        <v>87</v>
      </c>
      <c r="C103" s="429"/>
      <c r="D103" s="12" t="s">
        <v>226</v>
      </c>
      <c r="E103" s="43"/>
      <c r="F103" s="44"/>
      <c r="G103" s="44"/>
      <c r="H103" s="44"/>
      <c r="I103" s="44"/>
      <c r="J103" s="44"/>
      <c r="K103" s="254"/>
      <c r="L103" s="101"/>
      <c r="M103" s="148" t="str">
        <f>IF(AND(T103=Punkte!$A$15,E103=$C$306,U103=Punkte!$B$17),Punkte!$B$19,IF(AND(T103=Punkte!$A$15,E103=$C$306,U103=Punkte!$C$17),Punkte!$C$19,IF(AND(T103=Punkte!$A$15,E103=$C$306,U103=Punkte!$D$17),Punkte!$D$19,IF(AND(T103=Punkte!$A$15,E103=$C$306,U103=Punkte!$E$17),Punkte!$E$19," "))))</f>
        <v xml:space="preserve"> </v>
      </c>
      <c r="N103" s="149" t="str">
        <f>IF(AND(T103=Punkte!$A$15,F103=$C$306),Punkte!$B$23," ")</f>
        <v xml:space="preserve"> </v>
      </c>
      <c r="O103" s="155">
        <f>IF(ISERROR(IF(AD103&lt;0,,HLOOKUP(AD103,Punkte!$B$4:$F$6,3,FALSE))),,IF(AD103&lt;0,,HLOOKUP(AD103,Punkte!$B$4:$F$6,3,FALSE)))</f>
        <v>0</v>
      </c>
      <c r="P103" s="260">
        <f t="shared" si="38"/>
        <v>0</v>
      </c>
      <c r="Q103" s="150">
        <f>IF(AND(T103=Punkte!$A$15,U103=Punkte!$B$17),Punkte!$B$19,IF(AND(T103=Punkte!$A$15,U103=Punkte!$C$17),Punkte!$C$19,IF(AND(T103=Punkte!$A$15,U103=Punkte!$D$17),Punkte!$D$19,IF(AND(T103=Punkte!$A$15,U103=Punkte!$E$17),Punkte!$E$19,IF(Kriterien!T103=Punkte!$A$2,Punkte!$B$6, " ")))))</f>
        <v>1</v>
      </c>
      <c r="R103" s="396">
        <f t="shared" si="39"/>
        <v>1</v>
      </c>
      <c r="S103" s="100"/>
      <c r="T103" s="178" t="s">
        <v>123</v>
      </c>
      <c r="U103" s="170">
        <v>1</v>
      </c>
      <c r="V103" s="171"/>
      <c r="W103" s="170">
        <f t="shared" si="40"/>
        <v>0</v>
      </c>
      <c r="X103" s="170"/>
      <c r="Y103" s="172">
        <f t="shared" si="41"/>
        <v>0</v>
      </c>
      <c r="Z103" s="172">
        <f t="shared" si="42"/>
        <v>0</v>
      </c>
      <c r="AA103" s="172">
        <f t="shared" si="43"/>
        <v>0</v>
      </c>
      <c r="AB103" s="172">
        <f t="shared" si="44"/>
        <v>0</v>
      </c>
      <c r="AC103" s="172">
        <f t="shared" si="45"/>
        <v>0</v>
      </c>
      <c r="AD103" s="179">
        <f t="shared" si="46"/>
        <v>0</v>
      </c>
      <c r="AE103" s="284" t="str">
        <f t="shared" si="47"/>
        <v>x</v>
      </c>
      <c r="AF103" s="285" t="str">
        <f t="shared" si="48"/>
        <v xml:space="preserve"> </v>
      </c>
      <c r="AH103" s="109"/>
    </row>
    <row r="104" spans="1:34" ht="38.25">
      <c r="B104" s="34">
        <f t="shared" si="49"/>
        <v>88</v>
      </c>
      <c r="C104" s="429"/>
      <c r="D104" s="12" t="s">
        <v>230</v>
      </c>
      <c r="E104" s="43"/>
      <c r="F104" s="44"/>
      <c r="G104" s="44"/>
      <c r="H104" s="44"/>
      <c r="I104" s="44"/>
      <c r="J104" s="44"/>
      <c r="K104" s="254"/>
      <c r="L104" s="101"/>
      <c r="M104" s="148" t="str">
        <f>IF(AND(T104=Punkte!$A$15,E104=$C$306,U104=Punkte!$B$17),Punkte!$B$19,IF(AND(T104=Punkte!$A$15,E104=$C$306,U104=Punkte!$C$17),Punkte!$C$19,IF(AND(T104=Punkte!$A$15,E104=$C$306,U104=Punkte!$D$17),Punkte!$D$19,IF(AND(T104=Punkte!$A$15,E104=$C$306,U104=Punkte!$E$17),Punkte!$E$19," "))))</f>
        <v xml:space="preserve"> </v>
      </c>
      <c r="N104" s="149" t="str">
        <f>IF(AND(T104=Punkte!$A$15,F104=$C$306),Punkte!$B$23," ")</f>
        <v xml:space="preserve"> </v>
      </c>
      <c r="O104" s="155">
        <f>IF(ISERROR(IF(AD104&lt;0,,HLOOKUP(AD104,Punkte!$B$4:$F$6,3,FALSE))),,IF(AD104&lt;0,,HLOOKUP(AD104,Punkte!$B$4:$F$6,3,FALSE)))</f>
        <v>0</v>
      </c>
      <c r="P104" s="260">
        <f t="shared" si="38"/>
        <v>0</v>
      </c>
      <c r="Q104" s="150">
        <f>IF(AND(T104=Punkte!$A$15,U104=Punkte!$B$17),Punkte!$B$19,IF(AND(T104=Punkte!$A$15,U104=Punkte!$C$17),Punkte!$C$19,IF(AND(T104=Punkte!$A$15,U104=Punkte!$D$17),Punkte!$D$19,IF(AND(T104=Punkte!$A$15,U104=Punkte!$E$17),Punkte!$E$19,IF(Kriterien!T104=Punkte!$A$2,Punkte!$B$6, " ")))))</f>
        <v>1</v>
      </c>
      <c r="R104" s="396">
        <f t="shared" si="39"/>
        <v>1</v>
      </c>
      <c r="S104" s="100"/>
      <c r="T104" s="178" t="s">
        <v>123</v>
      </c>
      <c r="U104" s="170">
        <v>1</v>
      </c>
      <c r="V104" s="171"/>
      <c r="W104" s="170">
        <f t="shared" si="40"/>
        <v>0</v>
      </c>
      <c r="X104" s="170"/>
      <c r="Y104" s="172">
        <f t="shared" si="41"/>
        <v>0</v>
      </c>
      <c r="Z104" s="172">
        <f t="shared" si="42"/>
        <v>0</v>
      </c>
      <c r="AA104" s="172">
        <f t="shared" si="43"/>
        <v>0</v>
      </c>
      <c r="AB104" s="172">
        <f t="shared" si="44"/>
        <v>0</v>
      </c>
      <c r="AC104" s="172">
        <f t="shared" si="45"/>
        <v>0</v>
      </c>
      <c r="AD104" s="179">
        <f t="shared" si="46"/>
        <v>0</v>
      </c>
      <c r="AE104" s="284" t="str">
        <f t="shared" si="47"/>
        <v>x</v>
      </c>
      <c r="AF104" s="285" t="str">
        <f t="shared" si="48"/>
        <v xml:space="preserve"> </v>
      </c>
    </row>
    <row r="105" spans="1:34" ht="25.5">
      <c r="B105" s="34">
        <f t="shared" si="49"/>
        <v>89</v>
      </c>
      <c r="C105" s="429"/>
      <c r="D105" s="12" t="s">
        <v>113</v>
      </c>
      <c r="E105" s="43"/>
      <c r="F105" s="44"/>
      <c r="G105" s="44"/>
      <c r="H105" s="44"/>
      <c r="I105" s="44"/>
      <c r="J105" s="44"/>
      <c r="K105" s="254"/>
      <c r="L105" s="101"/>
      <c r="M105" s="148" t="str">
        <f>IF(AND(T105=Punkte!$A$15,E105=$C$306,U105=Punkte!$B$17),Punkte!$B$19,IF(AND(T105=Punkte!$A$15,E105=$C$306,U105=Punkte!$C$17),Punkte!$C$19,IF(AND(T105=Punkte!$A$15,E105=$C$306,U105=Punkte!$D$17),Punkte!$D$19,IF(AND(T105=Punkte!$A$15,E105=$C$306,U105=Punkte!$E$17),Punkte!$E$19," "))))</f>
        <v xml:space="preserve"> </v>
      </c>
      <c r="N105" s="149" t="str">
        <f>IF(AND(T105=Punkte!$A$15,F105=$C$306),Punkte!$B$23," ")</f>
        <v xml:space="preserve"> </v>
      </c>
      <c r="O105" s="155">
        <f>IF(ISERROR(IF(AD105&lt;0,,HLOOKUP(AD105,Punkte!$B$4:$F$6,3,FALSE))),,IF(AD105&lt;0,,HLOOKUP(AD105,Punkte!$B$4:$F$6,3,FALSE)))</f>
        <v>0</v>
      </c>
      <c r="P105" s="260">
        <f t="shared" si="38"/>
        <v>0</v>
      </c>
      <c r="Q105" s="150">
        <f>IF(AND(T105=Punkte!$A$15,U105=Punkte!$B$17),Punkte!$B$19,IF(AND(T105=Punkte!$A$15,U105=Punkte!$C$17),Punkte!$C$19,IF(AND(T105=Punkte!$A$15,U105=Punkte!$D$17),Punkte!$D$19,IF(AND(T105=Punkte!$A$15,U105=Punkte!$E$17),Punkte!$E$19,IF(Kriterien!T105=Punkte!$A$2,Punkte!$B$6, " ")))))</f>
        <v>2</v>
      </c>
      <c r="R105" s="396">
        <f t="shared" si="39"/>
        <v>2</v>
      </c>
      <c r="S105" s="100"/>
      <c r="T105" s="178" t="s">
        <v>123</v>
      </c>
      <c r="U105" s="170">
        <v>2</v>
      </c>
      <c r="V105" s="171"/>
      <c r="W105" s="170">
        <f t="shared" si="40"/>
        <v>0</v>
      </c>
      <c r="X105" s="170"/>
      <c r="Y105" s="172">
        <f t="shared" si="41"/>
        <v>0</v>
      </c>
      <c r="Z105" s="172">
        <f t="shared" si="42"/>
        <v>0</v>
      </c>
      <c r="AA105" s="172">
        <f t="shared" si="43"/>
        <v>0</v>
      </c>
      <c r="AB105" s="172">
        <f t="shared" si="44"/>
        <v>0</v>
      </c>
      <c r="AC105" s="172">
        <f t="shared" si="45"/>
        <v>0</v>
      </c>
      <c r="AD105" s="179">
        <f t="shared" si="46"/>
        <v>0</v>
      </c>
      <c r="AE105" s="284" t="str">
        <f t="shared" si="47"/>
        <v>x</v>
      </c>
      <c r="AF105" s="285" t="str">
        <f t="shared" si="48"/>
        <v xml:space="preserve"> </v>
      </c>
    </row>
    <row r="106" spans="1:34">
      <c r="B106" s="34">
        <f t="shared" si="49"/>
        <v>90</v>
      </c>
      <c r="C106" s="430"/>
      <c r="D106" s="30" t="s">
        <v>58</v>
      </c>
      <c r="E106" s="61"/>
      <c r="F106" s="62"/>
      <c r="G106" s="62"/>
      <c r="H106" s="62"/>
      <c r="I106" s="62"/>
      <c r="J106" s="62"/>
      <c r="K106" s="255"/>
      <c r="L106" s="101"/>
      <c r="M106" s="151" t="str">
        <f>IF(AND(T106=Punkte!$A$15,E106=$C$306,U106=Punkte!$B$17),Punkte!$B$19,IF(AND(T106=Punkte!$A$15,E106=$C$306,U106=Punkte!$C$17),Punkte!$C$19,IF(AND(T106=Punkte!$A$15,E106=$C$306,U106=Punkte!$D$17),Punkte!$D$19,IF(AND(T106=Punkte!$A$15,E106=$C$306,U106=Punkte!$E$17),Punkte!$E$19," "))))</f>
        <v xml:space="preserve"> </v>
      </c>
      <c r="N106" s="152" t="str">
        <f>IF(AND(T106=Punkte!$A$15,F106=$C$306),Punkte!$B$23," ")</f>
        <v xml:space="preserve"> </v>
      </c>
      <c r="O106" s="156">
        <f>IF(ISERROR(IF(AD106&lt;0,,HLOOKUP(AD106,Punkte!$B$4:$F$6,3,FALSE))),,IF(AD106&lt;0,,HLOOKUP(AD106,Punkte!$B$4:$F$6,3,FALSE)))</f>
        <v>0</v>
      </c>
      <c r="P106" s="261">
        <f t="shared" si="38"/>
        <v>0</v>
      </c>
      <c r="Q106" s="153">
        <f>IF(AND(T106=Punkte!$A$15,U106=Punkte!$B$17),Punkte!$B$19,IF(AND(T106=Punkte!$A$15,U106=Punkte!$C$17),Punkte!$C$19,IF(AND(T106=Punkte!$A$15,U106=Punkte!$D$17),Punkte!$D$19,IF(AND(T106=Punkte!$A$15,U106=Punkte!$E$17),Punkte!$E$19,IF(Kriterien!T106=Punkte!$A$2,Punkte!$B$6, " ")))))</f>
        <v>1</v>
      </c>
      <c r="R106" s="397">
        <f t="shared" si="39"/>
        <v>1</v>
      </c>
      <c r="S106" s="100"/>
      <c r="T106" s="180" t="s">
        <v>123</v>
      </c>
      <c r="U106" s="173">
        <v>1</v>
      </c>
      <c r="V106" s="174"/>
      <c r="W106" s="173">
        <f t="shared" si="40"/>
        <v>0</v>
      </c>
      <c r="X106" s="173"/>
      <c r="Y106" s="175">
        <f t="shared" si="41"/>
        <v>0</v>
      </c>
      <c r="Z106" s="175">
        <f t="shared" si="42"/>
        <v>0</v>
      </c>
      <c r="AA106" s="175">
        <f t="shared" si="43"/>
        <v>0</v>
      </c>
      <c r="AB106" s="175">
        <f t="shared" si="44"/>
        <v>0</v>
      </c>
      <c r="AC106" s="175">
        <f t="shared" si="45"/>
        <v>0</v>
      </c>
      <c r="AD106" s="181">
        <f t="shared" si="46"/>
        <v>0</v>
      </c>
      <c r="AE106" s="286" t="str">
        <f t="shared" si="47"/>
        <v>x</v>
      </c>
      <c r="AF106" s="287" t="str">
        <f t="shared" si="48"/>
        <v xml:space="preserve"> </v>
      </c>
    </row>
    <row r="107" spans="1:34" ht="25.5">
      <c r="B107" s="34">
        <f t="shared" si="49"/>
        <v>91</v>
      </c>
      <c r="C107" s="431" t="s">
        <v>300</v>
      </c>
      <c r="D107" s="27" t="s">
        <v>362</v>
      </c>
      <c r="E107" s="51"/>
      <c r="F107" s="52"/>
      <c r="G107" s="52"/>
      <c r="H107" s="52"/>
      <c r="I107" s="52"/>
      <c r="J107" s="52"/>
      <c r="K107" s="249"/>
      <c r="L107" s="101"/>
      <c r="M107" s="145" t="str">
        <f>IF(AND(T107=Punkte!$A$15,E107=$C$306,U107=Punkte!$B$17),Punkte!$B$19,IF(AND(T107=Punkte!$A$15,E107=$C$306,U107=Punkte!$C$17),Punkte!$C$19,IF(AND(T107=Punkte!$A$15,E107=$C$306,U107=Punkte!$D$17),Punkte!$D$19,IF(AND(T107=Punkte!$A$15,E107=$C$306,U107=Punkte!$E$17),Punkte!$E$19," "))))</f>
        <v xml:space="preserve"> </v>
      </c>
      <c r="N107" s="146" t="str">
        <f>IF(AND(T107=Punkte!$A$15,F107=$C$306),Punkte!$B$23," ")</f>
        <v xml:space="preserve"> </v>
      </c>
      <c r="O107" s="154">
        <f>IF(ISERROR(IF(AD107&lt;0,,HLOOKUP(AD107,Punkte!$B$4:$F$6,3,FALSE))),,IF(AD107&lt;0,,HLOOKUP(AD107,Punkte!$B$4:$F$6,3,FALSE)))</f>
        <v>0</v>
      </c>
      <c r="P107" s="259">
        <f t="shared" si="38"/>
        <v>0</v>
      </c>
      <c r="Q107" s="147">
        <f>IF(AND(T107=Punkte!$A$15,U107=Punkte!$B$17),Punkte!$B$19,IF(AND(T107=Punkte!$A$15,U107=Punkte!$C$17),Punkte!$C$19,IF(AND(T107=Punkte!$A$15,U107=Punkte!$D$17),Punkte!$D$19,IF(AND(T107=Punkte!$A$15,U107=Punkte!$E$17),Punkte!$E$19,IF(Kriterien!T107=Punkte!$A$2,Punkte!$B$6, " ")))))</f>
        <v>1</v>
      </c>
      <c r="R107" s="395">
        <f t="shared" si="39"/>
        <v>1</v>
      </c>
      <c r="S107" s="100"/>
      <c r="T107" s="176" t="s">
        <v>123</v>
      </c>
      <c r="U107" s="167">
        <v>1</v>
      </c>
      <c r="V107" s="168"/>
      <c r="W107" s="167">
        <f t="shared" si="40"/>
        <v>0</v>
      </c>
      <c r="X107" s="167"/>
      <c r="Y107" s="169">
        <f t="shared" si="41"/>
        <v>0</v>
      </c>
      <c r="Z107" s="169">
        <f t="shared" si="42"/>
        <v>0</v>
      </c>
      <c r="AA107" s="169">
        <f t="shared" si="43"/>
        <v>0</v>
      </c>
      <c r="AB107" s="169">
        <f t="shared" si="44"/>
        <v>0</v>
      </c>
      <c r="AC107" s="169">
        <f t="shared" si="45"/>
        <v>0</v>
      </c>
      <c r="AD107" s="177">
        <f t="shared" si="46"/>
        <v>0</v>
      </c>
      <c r="AE107" s="284" t="str">
        <f t="shared" si="47"/>
        <v>x</v>
      </c>
      <c r="AF107" s="285" t="str">
        <f t="shared" si="48"/>
        <v xml:space="preserve"> </v>
      </c>
    </row>
    <row r="108" spans="1:34">
      <c r="B108" s="34">
        <f t="shared" si="49"/>
        <v>92</v>
      </c>
      <c r="C108" s="435"/>
      <c r="D108" s="23" t="s">
        <v>50</v>
      </c>
      <c r="E108" s="53"/>
      <c r="F108" s="42"/>
      <c r="G108" s="42"/>
      <c r="H108" s="42"/>
      <c r="I108" s="42"/>
      <c r="J108" s="42"/>
      <c r="K108" s="265"/>
      <c r="L108" s="101"/>
      <c r="M108" s="148" t="str">
        <f>IF(AND(T108=Punkte!$A$15,E108=$C$306,U108=Punkte!$B$17),Punkte!$B$19,IF(AND(T108=Punkte!$A$15,E108=$C$306,U108=Punkte!$C$17),Punkte!$C$19,IF(AND(T108=Punkte!$A$15,E108=$C$306,U108=Punkte!$D$17),Punkte!$D$19,IF(AND(T108=Punkte!$A$15,E108=$C$306,U108=Punkte!$E$17),Punkte!$E$19," "))))</f>
        <v xml:space="preserve"> </v>
      </c>
      <c r="N108" s="149" t="str">
        <f>IF(AND(T108=Punkte!$A$15,F108=$C$306),Punkte!$B$23," ")</f>
        <v xml:space="preserve"> </v>
      </c>
      <c r="O108" s="155">
        <f>IF(ISERROR(IF(AD108&lt;0,,HLOOKUP(AD108,Punkte!$B$4:$F$6,3,FALSE))),,IF(AD108&lt;0,,HLOOKUP(AD108,Punkte!$B$4:$F$6,3,FALSE)))</f>
        <v>0</v>
      </c>
      <c r="P108" s="260">
        <f t="shared" si="38"/>
        <v>0</v>
      </c>
      <c r="Q108" s="150">
        <f>IF(AND(T108=Punkte!$A$15,U108=Punkte!$B$17),Punkte!$B$19,IF(AND(T108=Punkte!$A$15,U108=Punkte!$C$17),Punkte!$C$19,IF(AND(T108=Punkte!$A$15,U108=Punkte!$D$17),Punkte!$D$19,IF(AND(T108=Punkte!$A$15,U108=Punkte!$E$17),Punkte!$E$19,IF(Kriterien!T108=Punkte!$A$2,Punkte!$B$6, " ")))))</f>
        <v>1</v>
      </c>
      <c r="R108" s="396">
        <f t="shared" si="39"/>
        <v>1</v>
      </c>
      <c r="S108" s="100"/>
      <c r="T108" s="178" t="s">
        <v>123</v>
      </c>
      <c r="U108" s="170">
        <v>1</v>
      </c>
      <c r="V108" s="171"/>
      <c r="W108" s="170">
        <f t="shared" si="40"/>
        <v>0</v>
      </c>
      <c r="X108" s="170"/>
      <c r="Y108" s="172">
        <f t="shared" si="41"/>
        <v>0</v>
      </c>
      <c r="Z108" s="172">
        <f t="shared" si="42"/>
        <v>0</v>
      </c>
      <c r="AA108" s="172">
        <f t="shared" si="43"/>
        <v>0</v>
      </c>
      <c r="AB108" s="172">
        <f t="shared" si="44"/>
        <v>0</v>
      </c>
      <c r="AC108" s="172">
        <f t="shared" si="45"/>
        <v>0</v>
      </c>
      <c r="AD108" s="179">
        <f t="shared" si="46"/>
        <v>0</v>
      </c>
      <c r="AE108" s="284" t="str">
        <f t="shared" si="47"/>
        <v>x</v>
      </c>
      <c r="AF108" s="285" t="str">
        <f t="shared" si="48"/>
        <v xml:space="preserve"> </v>
      </c>
    </row>
    <row r="109" spans="1:34">
      <c r="B109" s="34">
        <f t="shared" si="49"/>
        <v>93</v>
      </c>
      <c r="C109" s="435"/>
      <c r="D109" s="23" t="s">
        <v>53</v>
      </c>
      <c r="E109" s="53"/>
      <c r="F109" s="42"/>
      <c r="G109" s="42"/>
      <c r="H109" s="42"/>
      <c r="I109" s="42"/>
      <c r="J109" s="42"/>
      <c r="K109" s="265"/>
      <c r="L109" s="101"/>
      <c r="M109" s="148" t="str">
        <f>IF(AND(T109=Punkte!$A$15,E109=$C$306,U109=Punkte!$B$17),Punkte!$B$19,IF(AND(T109=Punkte!$A$15,E109=$C$306,U109=Punkte!$C$17),Punkte!$C$19,IF(AND(T109=Punkte!$A$15,E109=$C$306,U109=Punkte!$D$17),Punkte!$D$19,IF(AND(T109=Punkte!$A$15,E109=$C$306,U109=Punkte!$E$17),Punkte!$E$19," "))))</f>
        <v xml:space="preserve"> </v>
      </c>
      <c r="N109" s="149" t="str">
        <f>IF(AND(T109=Punkte!$A$15,F109=$C$306),Punkte!$B$23," ")</f>
        <v xml:space="preserve"> </v>
      </c>
      <c r="O109" s="155">
        <f>IF(ISERROR(IF(AD109&lt;0,,HLOOKUP(AD109,Punkte!$B$4:$F$6,3,FALSE))),,IF(AD109&lt;0,,HLOOKUP(AD109,Punkte!$B$4:$F$6,3,FALSE)))</f>
        <v>0</v>
      </c>
      <c r="P109" s="260">
        <f t="shared" si="38"/>
        <v>0</v>
      </c>
      <c r="Q109" s="150">
        <f>IF(AND(T109=Punkte!$A$15,U109=Punkte!$B$17),Punkte!$B$19,IF(AND(T109=Punkte!$A$15,U109=Punkte!$C$17),Punkte!$C$19,IF(AND(T109=Punkte!$A$15,U109=Punkte!$D$17),Punkte!$D$19,IF(AND(T109=Punkte!$A$15,U109=Punkte!$E$17),Punkte!$E$19,IF(Kriterien!T109=Punkte!$A$2,Punkte!$B$6, " ")))))</f>
        <v>1</v>
      </c>
      <c r="R109" s="396">
        <f t="shared" si="39"/>
        <v>1</v>
      </c>
      <c r="S109" s="100"/>
      <c r="T109" s="178" t="s">
        <v>123</v>
      </c>
      <c r="U109" s="170">
        <v>1</v>
      </c>
      <c r="V109" s="171"/>
      <c r="W109" s="170">
        <f t="shared" si="40"/>
        <v>0</v>
      </c>
      <c r="X109" s="170"/>
      <c r="Y109" s="172">
        <f t="shared" si="41"/>
        <v>0</v>
      </c>
      <c r="Z109" s="172">
        <f t="shared" si="42"/>
        <v>0</v>
      </c>
      <c r="AA109" s="172">
        <f t="shared" si="43"/>
        <v>0</v>
      </c>
      <c r="AB109" s="172">
        <f t="shared" si="44"/>
        <v>0</v>
      </c>
      <c r="AC109" s="172">
        <f t="shared" si="45"/>
        <v>0</v>
      </c>
      <c r="AD109" s="179">
        <f t="shared" si="46"/>
        <v>0</v>
      </c>
      <c r="AE109" s="284" t="str">
        <f t="shared" si="47"/>
        <v>x</v>
      </c>
      <c r="AF109" s="285" t="str">
        <f t="shared" si="48"/>
        <v xml:space="preserve"> </v>
      </c>
    </row>
    <row r="110" spans="1:34">
      <c r="B110" s="34">
        <f t="shared" si="49"/>
        <v>94</v>
      </c>
      <c r="C110" s="435"/>
      <c r="D110" s="23" t="s">
        <v>361</v>
      </c>
      <c r="E110" s="53"/>
      <c r="F110" s="42"/>
      <c r="G110" s="42"/>
      <c r="H110" s="42"/>
      <c r="I110" s="42"/>
      <c r="J110" s="42"/>
      <c r="K110" s="265"/>
      <c r="L110" s="101"/>
      <c r="M110" s="148" t="str">
        <f>IF(AND(T110=Punkte!$A$15,E110=$C$306,U110=Punkte!$B$17),Punkte!$B$19,IF(AND(T110=Punkte!$A$15,E110=$C$306,U110=Punkte!$C$17),Punkte!$C$19,IF(AND(T110=Punkte!$A$15,E110=$C$306,U110=Punkte!$D$17),Punkte!$D$19,IF(AND(T110=Punkte!$A$15,E110=$C$306,U110=Punkte!$E$17),Punkte!$E$19," "))))</f>
        <v xml:space="preserve"> </v>
      </c>
      <c r="N110" s="149" t="str">
        <f>IF(AND(T110=Punkte!$A$15,F110=$C$306),Punkte!$B$23," ")</f>
        <v xml:space="preserve"> </v>
      </c>
      <c r="O110" s="155">
        <f>IF(ISERROR(IF(AD110&lt;0,,HLOOKUP(AD110,Punkte!$B$4:$F$6,3,FALSE))),,IF(AD110&lt;0,,HLOOKUP(AD110,Punkte!$B$4:$F$6,3,FALSE)))</f>
        <v>0</v>
      </c>
      <c r="P110" s="260">
        <f t="shared" si="38"/>
        <v>0</v>
      </c>
      <c r="Q110" s="150">
        <f>IF(AND(T110=Punkte!$A$15,U110=Punkte!$B$17),Punkte!$B$19,IF(AND(T110=Punkte!$A$15,U110=Punkte!$C$17),Punkte!$C$19,IF(AND(T110=Punkte!$A$15,U110=Punkte!$D$17),Punkte!$D$19,IF(AND(T110=Punkte!$A$15,U110=Punkte!$E$17),Punkte!$E$19,IF(Kriterien!T110=Punkte!$A$2,Punkte!$B$6, " ")))))</f>
        <v>1</v>
      </c>
      <c r="R110" s="396">
        <f t="shared" si="39"/>
        <v>1</v>
      </c>
      <c r="S110" s="100"/>
      <c r="T110" s="178" t="s">
        <v>123</v>
      </c>
      <c r="U110" s="170">
        <v>1</v>
      </c>
      <c r="V110" s="171"/>
      <c r="W110" s="170">
        <f t="shared" si="40"/>
        <v>0</v>
      </c>
      <c r="X110" s="170"/>
      <c r="Y110" s="172">
        <f t="shared" si="41"/>
        <v>0</v>
      </c>
      <c r="Z110" s="172">
        <f t="shared" si="42"/>
        <v>0</v>
      </c>
      <c r="AA110" s="172">
        <f t="shared" si="43"/>
        <v>0</v>
      </c>
      <c r="AB110" s="172">
        <f t="shared" si="44"/>
        <v>0</v>
      </c>
      <c r="AC110" s="172">
        <f t="shared" si="45"/>
        <v>0</v>
      </c>
      <c r="AD110" s="179">
        <f t="shared" si="46"/>
        <v>0</v>
      </c>
      <c r="AE110" s="284" t="str">
        <f t="shared" si="47"/>
        <v>x</v>
      </c>
      <c r="AF110" s="285" t="str">
        <f t="shared" si="48"/>
        <v xml:space="preserve"> </v>
      </c>
    </row>
    <row r="111" spans="1:34">
      <c r="A111" t="s">
        <v>155</v>
      </c>
      <c r="B111" s="34">
        <f t="shared" si="49"/>
        <v>95</v>
      </c>
      <c r="C111" s="435"/>
      <c r="D111" s="23" t="s">
        <v>324</v>
      </c>
      <c r="E111" s="53"/>
      <c r="F111" s="42"/>
      <c r="G111" s="42"/>
      <c r="H111" s="42"/>
      <c r="I111" s="42"/>
      <c r="J111" s="42"/>
      <c r="K111" s="265"/>
      <c r="L111" s="101"/>
      <c r="M111" s="148" t="str">
        <f>IF(AND(T111=Punkte!$A$15,E111=$C$306,U111=Punkte!$B$17),Punkte!$B$19,IF(AND(T111=Punkte!$A$15,E111=$C$306,U111=Punkte!$C$17),Punkte!$C$19,IF(AND(T111=Punkte!$A$15,E111=$C$306,U111=Punkte!$D$17),Punkte!$D$19,IF(AND(T111=Punkte!$A$15,E111=$C$306,U111=Punkte!$E$17),Punkte!$E$19," "))))</f>
        <v xml:space="preserve"> </v>
      </c>
      <c r="N111" s="149" t="str">
        <f>IF(AND(T111=Punkte!$A$15,F111=$C$306),Punkte!$B$23," ")</f>
        <v xml:space="preserve"> </v>
      </c>
      <c r="O111" s="155">
        <f>IF(ISERROR(IF(AD111&lt;0,,HLOOKUP(AD111,Punkte!$B$4:$F$6,3,FALSE))),,IF(AD111&lt;0,,HLOOKUP(AD111,Punkte!$B$4:$F$6,3,FALSE)))</f>
        <v>0</v>
      </c>
      <c r="P111" s="260">
        <f t="shared" si="38"/>
        <v>0</v>
      </c>
      <c r="Q111" s="150">
        <f>IF(AND(T111=Punkte!$A$15,U111=Punkte!$B$17),Punkte!$B$19,IF(AND(T111=Punkte!$A$15,U111=Punkte!$C$17),Punkte!$C$19,IF(AND(T111=Punkte!$A$15,U111=Punkte!$D$17),Punkte!$D$19,IF(AND(T111=Punkte!$A$15,U111=Punkte!$E$17),Punkte!$E$19,IF(Kriterien!T111=Punkte!$A$2,Punkte!$B$6, " ")))))</f>
        <v>2</v>
      </c>
      <c r="R111" s="396">
        <f t="shared" si="39"/>
        <v>2</v>
      </c>
      <c r="S111" s="100"/>
      <c r="T111" s="178" t="s">
        <v>123</v>
      </c>
      <c r="U111" s="170">
        <v>2</v>
      </c>
      <c r="V111" s="171"/>
      <c r="W111" s="170">
        <f t="shared" si="40"/>
        <v>0</v>
      </c>
      <c r="X111" s="170"/>
      <c r="Y111" s="172">
        <f t="shared" si="41"/>
        <v>0</v>
      </c>
      <c r="Z111" s="172">
        <f t="shared" si="42"/>
        <v>0</v>
      </c>
      <c r="AA111" s="172">
        <f t="shared" si="43"/>
        <v>0</v>
      </c>
      <c r="AB111" s="172">
        <f t="shared" si="44"/>
        <v>0</v>
      </c>
      <c r="AC111" s="172">
        <f t="shared" si="45"/>
        <v>0</v>
      </c>
      <c r="AD111" s="179">
        <f t="shared" si="46"/>
        <v>0</v>
      </c>
      <c r="AE111" s="284" t="str">
        <f t="shared" si="47"/>
        <v>x</v>
      </c>
      <c r="AF111" s="285" t="str">
        <f t="shared" si="48"/>
        <v xml:space="preserve"> </v>
      </c>
    </row>
    <row r="112" spans="1:34">
      <c r="B112" s="34">
        <f t="shared" si="49"/>
        <v>96</v>
      </c>
      <c r="C112" s="435"/>
      <c r="D112" s="23" t="s">
        <v>52</v>
      </c>
      <c r="E112" s="54"/>
      <c r="F112" s="40"/>
      <c r="G112" s="40"/>
      <c r="H112" s="40"/>
      <c r="I112" s="40"/>
      <c r="J112" s="40"/>
      <c r="K112" s="250"/>
      <c r="L112" s="101"/>
      <c r="M112" s="148" t="str">
        <f>IF(AND(T112=Punkte!$A$15,E112=$C$306,U112=Punkte!$B$17),Punkte!$B$19,IF(AND(T112=Punkte!$A$15,E112=$C$306,U112=Punkte!$C$17),Punkte!$C$19,IF(AND(T112=Punkte!$A$15,E112=$C$306,U112=Punkte!$D$17),Punkte!$D$19,IF(AND(T112=Punkte!$A$15,E112=$C$306,U112=Punkte!$E$17),Punkte!$E$19," "))))</f>
        <v xml:space="preserve"> </v>
      </c>
      <c r="N112" s="149" t="str">
        <f>IF(AND(T112=Punkte!$A$15,F112=$C$306),Punkte!$B$23," ")</f>
        <v xml:space="preserve"> </v>
      </c>
      <c r="O112" s="155">
        <f>IF(ISERROR(IF(AD112&lt;0,,HLOOKUP(AD112,Punkte!$B$4:$F$6,3,FALSE))),,IF(AD112&lt;0,,HLOOKUP(AD112,Punkte!$B$4:$F$6,3,FALSE)))</f>
        <v>0</v>
      </c>
      <c r="P112" s="260">
        <f t="shared" si="38"/>
        <v>0</v>
      </c>
      <c r="Q112" s="150">
        <f>IF(AND(T112=Punkte!$A$15,U112=Punkte!$B$17),Punkte!$B$19,IF(AND(T112=Punkte!$A$15,U112=Punkte!$C$17),Punkte!$C$19,IF(AND(T112=Punkte!$A$15,U112=Punkte!$D$17),Punkte!$D$19,IF(AND(T112=Punkte!$A$15,U112=Punkte!$E$17),Punkte!$E$19,IF(Kriterien!T112=Punkte!$A$2,Punkte!$B$6, " ")))))</f>
        <v>1</v>
      </c>
      <c r="R112" s="396">
        <f t="shared" si="39"/>
        <v>1</v>
      </c>
      <c r="S112" s="100"/>
      <c r="T112" s="178" t="s">
        <v>123</v>
      </c>
      <c r="U112" s="170">
        <v>1</v>
      </c>
      <c r="V112" s="171"/>
      <c r="W112" s="170">
        <f t="shared" si="40"/>
        <v>0</v>
      </c>
      <c r="X112" s="170"/>
      <c r="Y112" s="172">
        <f t="shared" si="41"/>
        <v>0</v>
      </c>
      <c r="Z112" s="172">
        <f t="shared" si="42"/>
        <v>0</v>
      </c>
      <c r="AA112" s="172">
        <f t="shared" si="43"/>
        <v>0</v>
      </c>
      <c r="AB112" s="172">
        <f t="shared" si="44"/>
        <v>0</v>
      </c>
      <c r="AC112" s="172">
        <f t="shared" si="45"/>
        <v>0</v>
      </c>
      <c r="AD112" s="179">
        <f t="shared" si="46"/>
        <v>0</v>
      </c>
      <c r="AE112" s="284" t="str">
        <f t="shared" si="47"/>
        <v>x</v>
      </c>
      <c r="AF112" s="285" t="str">
        <f t="shared" si="48"/>
        <v xml:space="preserve"> </v>
      </c>
    </row>
    <row r="113" spans="1:34" ht="25.5">
      <c r="B113" s="34">
        <f t="shared" si="49"/>
        <v>97</v>
      </c>
      <c r="C113" s="435"/>
      <c r="D113" s="23" t="s">
        <v>56</v>
      </c>
      <c r="E113" s="53"/>
      <c r="F113" s="42"/>
      <c r="G113" s="42"/>
      <c r="H113" s="42"/>
      <c r="I113" s="42"/>
      <c r="J113" s="42"/>
      <c r="K113" s="265"/>
      <c r="L113" s="101"/>
      <c r="M113" s="148" t="str">
        <f>IF(AND(T113=Punkte!$A$15,E113=$C$306,U113=Punkte!$B$17),Punkte!$B$19,IF(AND(T113=Punkte!$A$15,E113=$C$306,U113=Punkte!$C$17),Punkte!$C$19,IF(AND(T113=Punkte!$A$15,E113=$C$306,U113=Punkte!$D$17),Punkte!$D$19,IF(AND(T113=Punkte!$A$15,E113=$C$306,U113=Punkte!$E$17),Punkte!$E$19," "))))</f>
        <v xml:space="preserve"> </v>
      </c>
      <c r="N113" s="149" t="str">
        <f>IF(AND(T113=Punkte!$A$15,F113=$C$306),Punkte!$B$23," ")</f>
        <v xml:space="preserve"> </v>
      </c>
      <c r="O113" s="155">
        <f>IF(ISERROR(IF(AD113&lt;0,,HLOOKUP(AD113,Punkte!$B$4:$F$6,3,FALSE))),,IF(AD113&lt;0,,HLOOKUP(AD113,Punkte!$B$4:$F$6,3,FALSE)))</f>
        <v>0</v>
      </c>
      <c r="P113" s="260">
        <f t="shared" si="38"/>
        <v>0</v>
      </c>
      <c r="Q113" s="150">
        <f>IF(AND(T113=Punkte!$A$15,U113=Punkte!$B$17),Punkte!$B$19,IF(AND(T113=Punkte!$A$15,U113=Punkte!$C$17),Punkte!$C$19,IF(AND(T113=Punkte!$A$15,U113=Punkte!$D$17),Punkte!$D$19,IF(AND(T113=Punkte!$A$15,U113=Punkte!$E$17),Punkte!$E$19,IF(Kriterien!T113=Punkte!$A$2,Punkte!$B$6, " ")))))</f>
        <v>1</v>
      </c>
      <c r="R113" s="396">
        <f t="shared" si="39"/>
        <v>1</v>
      </c>
      <c r="S113" s="100"/>
      <c r="T113" s="178" t="s">
        <v>123</v>
      </c>
      <c r="U113" s="170">
        <v>1</v>
      </c>
      <c r="V113" s="171"/>
      <c r="W113" s="170">
        <f t="shared" si="40"/>
        <v>0</v>
      </c>
      <c r="X113" s="170"/>
      <c r="Y113" s="172">
        <f t="shared" si="41"/>
        <v>0</v>
      </c>
      <c r="Z113" s="172">
        <f t="shared" si="42"/>
        <v>0</v>
      </c>
      <c r="AA113" s="172">
        <f t="shared" si="43"/>
        <v>0</v>
      </c>
      <c r="AB113" s="172">
        <f t="shared" si="44"/>
        <v>0</v>
      </c>
      <c r="AC113" s="172">
        <f t="shared" si="45"/>
        <v>0</v>
      </c>
      <c r="AD113" s="179">
        <f t="shared" si="46"/>
        <v>0</v>
      </c>
      <c r="AE113" s="284" t="str">
        <f t="shared" si="47"/>
        <v>x</v>
      </c>
      <c r="AF113" s="285" t="str">
        <f t="shared" si="48"/>
        <v xml:space="preserve"> </v>
      </c>
    </row>
    <row r="114" spans="1:34">
      <c r="B114" s="34">
        <f t="shared" si="49"/>
        <v>98</v>
      </c>
      <c r="C114" s="435"/>
      <c r="D114" s="23" t="s">
        <v>55</v>
      </c>
      <c r="E114" s="53"/>
      <c r="F114" s="42"/>
      <c r="G114" s="42"/>
      <c r="H114" s="42"/>
      <c r="I114" s="42"/>
      <c r="J114" s="42"/>
      <c r="K114" s="265"/>
      <c r="L114" s="101"/>
      <c r="M114" s="148" t="str">
        <f>IF(AND(T114=Punkte!$A$15,E114=$C$306,U114=Punkte!$B$17),Punkte!$B$19,IF(AND(T114=Punkte!$A$15,E114=$C$306,U114=Punkte!$C$17),Punkte!$C$19,IF(AND(T114=Punkte!$A$15,E114=$C$306,U114=Punkte!$D$17),Punkte!$D$19,IF(AND(T114=Punkte!$A$15,E114=$C$306,U114=Punkte!$E$17),Punkte!$E$19," "))))</f>
        <v xml:space="preserve"> </v>
      </c>
      <c r="N114" s="149" t="str">
        <f>IF(AND(T114=Punkte!$A$15,F114=$C$306),Punkte!$B$23," ")</f>
        <v xml:space="preserve"> </v>
      </c>
      <c r="O114" s="155">
        <f>IF(ISERROR(IF(AD114&lt;0,,HLOOKUP(AD114,Punkte!$B$4:$F$6,3,FALSE))),,IF(AD114&lt;0,,HLOOKUP(AD114,Punkte!$B$4:$F$6,3,FALSE)))</f>
        <v>0</v>
      </c>
      <c r="P114" s="260">
        <f t="shared" si="38"/>
        <v>0</v>
      </c>
      <c r="Q114" s="150">
        <f>IF(AND(T114=Punkte!$A$15,U114=Punkte!$B$17),Punkte!$B$19,IF(AND(T114=Punkte!$A$15,U114=Punkte!$C$17),Punkte!$C$19,IF(AND(T114=Punkte!$A$15,U114=Punkte!$D$17),Punkte!$D$19,IF(AND(T114=Punkte!$A$15,U114=Punkte!$E$17),Punkte!$E$19,IF(Kriterien!T114=Punkte!$A$2,Punkte!$B$6, " ")))))</f>
        <v>1</v>
      </c>
      <c r="R114" s="396">
        <f t="shared" si="39"/>
        <v>1</v>
      </c>
      <c r="S114" s="100"/>
      <c r="T114" s="178" t="s">
        <v>123</v>
      </c>
      <c r="U114" s="170">
        <v>1</v>
      </c>
      <c r="V114" s="171"/>
      <c r="W114" s="170">
        <f t="shared" si="40"/>
        <v>0</v>
      </c>
      <c r="X114" s="170"/>
      <c r="Y114" s="172">
        <f t="shared" si="41"/>
        <v>0</v>
      </c>
      <c r="Z114" s="172">
        <f t="shared" si="42"/>
        <v>0</v>
      </c>
      <c r="AA114" s="172">
        <f t="shared" si="43"/>
        <v>0</v>
      </c>
      <c r="AB114" s="172">
        <f t="shared" si="44"/>
        <v>0</v>
      </c>
      <c r="AC114" s="172">
        <f t="shared" si="45"/>
        <v>0</v>
      </c>
      <c r="AD114" s="179">
        <f t="shared" si="46"/>
        <v>0</v>
      </c>
      <c r="AE114" s="284" t="str">
        <f t="shared" si="47"/>
        <v>x</v>
      </c>
      <c r="AF114" s="285" t="str">
        <f t="shared" si="48"/>
        <v xml:space="preserve"> </v>
      </c>
    </row>
    <row r="115" spans="1:34" ht="25.5">
      <c r="B115" s="34">
        <f t="shared" si="49"/>
        <v>99</v>
      </c>
      <c r="C115" s="436"/>
      <c r="D115" s="28" t="s">
        <v>57</v>
      </c>
      <c r="E115" s="47"/>
      <c r="F115" s="48"/>
      <c r="G115" s="48"/>
      <c r="H115" s="48"/>
      <c r="I115" s="48"/>
      <c r="J115" s="48"/>
      <c r="K115" s="266"/>
      <c r="L115" s="101"/>
      <c r="M115" s="148" t="str">
        <f>IF(AND(T115=Punkte!$A$15,E115=$C$306,U115=Punkte!$B$17),Punkte!$B$19,IF(AND(T115=Punkte!$A$15,E115=$C$306,U115=Punkte!$C$17),Punkte!$C$19,IF(AND(T115=Punkte!$A$15,E115=$C$306,U115=Punkte!$D$17),Punkte!$D$19,IF(AND(T115=Punkte!$A$15,E115=$C$306,U115=Punkte!$E$17),Punkte!$E$19," "))))</f>
        <v xml:space="preserve"> </v>
      </c>
      <c r="N115" s="149" t="str">
        <f>IF(AND(T115=Punkte!$A$15,F115=$C$306),Punkte!$B$23," ")</f>
        <v xml:space="preserve"> </v>
      </c>
      <c r="O115" s="155">
        <f>IF(ISERROR(IF(AD115&lt;0,,HLOOKUP(AD115,Punkte!$B$4:$F$6,3,FALSE))),,IF(AD115&lt;0,,HLOOKUP(AD115,Punkte!$B$4:$F$6,3,FALSE)))</f>
        <v>0</v>
      </c>
      <c r="P115" s="261">
        <f t="shared" si="38"/>
        <v>0</v>
      </c>
      <c r="Q115" s="153">
        <f>IF(AND(T115=Punkte!$A$15,U115=Punkte!$B$17),Punkte!$B$19,IF(AND(T115=Punkte!$A$15,U115=Punkte!$C$17),Punkte!$C$19,IF(AND(T115=Punkte!$A$15,U115=Punkte!$D$17),Punkte!$D$19,IF(AND(T115=Punkte!$A$15,U115=Punkte!$E$17),Punkte!$E$19,IF(Kriterien!T115=Punkte!$A$2,Punkte!$B$6, " ")))))</f>
        <v>1</v>
      </c>
      <c r="R115" s="397">
        <f t="shared" si="39"/>
        <v>1</v>
      </c>
      <c r="S115" s="100"/>
      <c r="T115" s="180" t="s">
        <v>123</v>
      </c>
      <c r="U115" s="173">
        <v>1</v>
      </c>
      <c r="V115" s="174"/>
      <c r="W115" s="173">
        <f t="shared" si="40"/>
        <v>0</v>
      </c>
      <c r="X115" s="173"/>
      <c r="Y115" s="175">
        <f t="shared" si="41"/>
        <v>0</v>
      </c>
      <c r="Z115" s="175">
        <f t="shared" si="42"/>
        <v>0</v>
      </c>
      <c r="AA115" s="175">
        <f t="shared" si="43"/>
        <v>0</v>
      </c>
      <c r="AB115" s="175">
        <f t="shared" si="44"/>
        <v>0</v>
      </c>
      <c r="AC115" s="175">
        <f t="shared" si="45"/>
        <v>0</v>
      </c>
      <c r="AD115" s="181">
        <f t="shared" si="46"/>
        <v>0</v>
      </c>
      <c r="AE115" s="286" t="str">
        <f t="shared" si="47"/>
        <v>x</v>
      </c>
      <c r="AF115" s="287" t="str">
        <f t="shared" si="48"/>
        <v xml:space="preserve"> </v>
      </c>
    </row>
    <row r="116" spans="1:34" ht="25.5">
      <c r="B116" s="34">
        <f t="shared" si="49"/>
        <v>100</v>
      </c>
      <c r="C116" s="428" t="s">
        <v>301</v>
      </c>
      <c r="D116" s="29" t="s">
        <v>51</v>
      </c>
      <c r="E116" s="57"/>
      <c r="F116" s="58"/>
      <c r="G116" s="58"/>
      <c r="H116" s="58"/>
      <c r="I116" s="58"/>
      <c r="J116" s="58"/>
      <c r="K116" s="253"/>
      <c r="L116" s="101"/>
      <c r="M116" s="148" t="str">
        <f>IF(AND(T116=Punkte!$A$15,E116=$C$306,U116=Punkte!$B$17),Punkte!$B$19,IF(AND(T116=Punkte!$A$15,E116=$C$306,U116=Punkte!$C$17),Punkte!$C$19,IF(AND(T116=Punkte!$A$15,E116=$C$306,U116=Punkte!$D$17),Punkte!$D$19,IF(AND(T116=Punkte!$A$15,E116=$C$306,U116=Punkte!$E$17),Punkte!$E$19," "))))</f>
        <v xml:space="preserve"> </v>
      </c>
      <c r="N116" s="149" t="str">
        <f>IF(AND(T116=Punkte!$A$15,F116=$C$306),Punkte!$B$23," ")</f>
        <v xml:space="preserve"> </v>
      </c>
      <c r="O116" s="155">
        <f>IF(ISERROR(IF(AD116&lt;0,,HLOOKUP(AD116,Punkte!$B$4:$F$6,3,FALSE))),,IF(AD116&lt;0,,HLOOKUP(AD116,Punkte!$B$4:$F$6,3,FALSE)))</f>
        <v>0</v>
      </c>
      <c r="P116" s="264">
        <f t="shared" si="38"/>
        <v>0</v>
      </c>
      <c r="Q116" s="164">
        <f>IF(AND(T116=Punkte!$A$15,U116=Punkte!$B$17),Punkte!$B$19,IF(AND(T116=Punkte!$A$15,U116=Punkte!$C$17),Punkte!$C$19,IF(AND(T116=Punkte!$A$15,U116=Punkte!$D$17),Punkte!$D$19,IF(AND(T116=Punkte!$A$15,U116=Punkte!$E$17),Punkte!$E$19,IF(Kriterien!T116=Punkte!$A$2,Punkte!$B$6, " ")))))</f>
        <v>1</v>
      </c>
      <c r="R116" s="402">
        <f t="shared" si="39"/>
        <v>1</v>
      </c>
      <c r="S116" s="100"/>
      <c r="T116" s="200" t="s">
        <v>123</v>
      </c>
      <c r="U116" s="201">
        <v>1</v>
      </c>
      <c r="V116" s="202"/>
      <c r="W116" s="201">
        <f t="shared" si="40"/>
        <v>0</v>
      </c>
      <c r="X116" s="201"/>
      <c r="Y116" s="203">
        <f t="shared" si="41"/>
        <v>0</v>
      </c>
      <c r="Z116" s="203">
        <f t="shared" si="42"/>
        <v>0</v>
      </c>
      <c r="AA116" s="203">
        <f t="shared" si="43"/>
        <v>0</v>
      </c>
      <c r="AB116" s="203">
        <f t="shared" si="44"/>
        <v>0</v>
      </c>
      <c r="AC116" s="203">
        <f t="shared" si="45"/>
        <v>0</v>
      </c>
      <c r="AD116" s="204">
        <f t="shared" si="46"/>
        <v>0</v>
      </c>
      <c r="AE116" s="284" t="str">
        <f t="shared" si="47"/>
        <v>x</v>
      </c>
      <c r="AF116" s="285" t="str">
        <f t="shared" si="48"/>
        <v xml:space="preserve"> </v>
      </c>
    </row>
    <row r="117" spans="1:34">
      <c r="B117" s="34">
        <f t="shared" si="49"/>
        <v>101</v>
      </c>
      <c r="C117" s="429"/>
      <c r="D117" s="12" t="s">
        <v>325</v>
      </c>
      <c r="E117" s="43"/>
      <c r="F117" s="44"/>
      <c r="G117" s="44"/>
      <c r="H117" s="44"/>
      <c r="I117" s="44"/>
      <c r="J117" s="44"/>
      <c r="K117" s="254"/>
      <c r="L117" s="101"/>
      <c r="M117" s="148" t="str">
        <f>IF(AND(T117=Punkte!$A$15,E117=$C$306,U117=Punkte!$B$17),Punkte!$B$19,IF(AND(T117=Punkte!$A$15,E117=$C$306,U117=Punkte!$C$17),Punkte!$C$19,IF(AND(T117=Punkte!$A$15,E117=$C$306,U117=Punkte!$D$17),Punkte!$D$19,IF(AND(T117=Punkte!$A$15,E117=$C$306,U117=Punkte!$E$17),Punkte!$E$19," "))))</f>
        <v xml:space="preserve"> </v>
      </c>
      <c r="N117" s="149" t="str">
        <f>IF(AND(T117=Punkte!$A$15,F117=$C$306),Punkte!$B$23," ")</f>
        <v xml:space="preserve"> </v>
      </c>
      <c r="O117" s="155">
        <f>IF(ISERROR(IF(AD117&lt;0,,HLOOKUP(AD117,Punkte!$B$4:$F$6,3,FALSE))),,IF(AD117&lt;0,,HLOOKUP(AD117,Punkte!$B$4:$F$6,3,FALSE)))</f>
        <v>0</v>
      </c>
      <c r="P117" s="260">
        <f t="shared" si="38"/>
        <v>0</v>
      </c>
      <c r="Q117" s="150">
        <f>IF(AND(T117=Punkte!$A$15,U117=Punkte!$B$17),Punkte!$B$19,IF(AND(T117=Punkte!$A$15,U117=Punkte!$C$17),Punkte!$C$19,IF(AND(T117=Punkte!$A$15,U117=Punkte!$D$17),Punkte!$D$19,IF(AND(T117=Punkte!$A$15,U117=Punkte!$E$17),Punkte!$E$19,IF(Kriterien!T117=Punkte!$A$2,Punkte!$B$6, " ")))))</f>
        <v>1</v>
      </c>
      <c r="R117" s="396">
        <f t="shared" si="39"/>
        <v>1</v>
      </c>
      <c r="S117" s="100"/>
      <c r="T117" s="178" t="s">
        <v>123</v>
      </c>
      <c r="U117" s="170">
        <v>1</v>
      </c>
      <c r="V117" s="171"/>
      <c r="W117" s="170">
        <f t="shared" si="40"/>
        <v>0</v>
      </c>
      <c r="X117" s="170"/>
      <c r="Y117" s="172">
        <f t="shared" si="41"/>
        <v>0</v>
      </c>
      <c r="Z117" s="172">
        <f t="shared" si="42"/>
        <v>0</v>
      </c>
      <c r="AA117" s="172">
        <f t="shared" si="43"/>
        <v>0</v>
      </c>
      <c r="AB117" s="172">
        <f t="shared" si="44"/>
        <v>0</v>
      </c>
      <c r="AC117" s="172">
        <f t="shared" si="45"/>
        <v>0</v>
      </c>
      <c r="AD117" s="179">
        <f t="shared" si="46"/>
        <v>0</v>
      </c>
      <c r="AE117" s="284" t="str">
        <f t="shared" si="47"/>
        <v>x</v>
      </c>
      <c r="AF117" s="285" t="str">
        <f t="shared" si="48"/>
        <v xml:space="preserve"> </v>
      </c>
    </row>
    <row r="118" spans="1:34" ht="38.25">
      <c r="B118" s="34">
        <f t="shared" si="49"/>
        <v>102</v>
      </c>
      <c r="C118" s="429"/>
      <c r="D118" s="12" t="s">
        <v>326</v>
      </c>
      <c r="E118" s="43"/>
      <c r="F118" s="44"/>
      <c r="G118" s="44"/>
      <c r="H118" s="44"/>
      <c r="I118" s="44"/>
      <c r="J118" s="44"/>
      <c r="K118" s="254"/>
      <c r="L118" s="101"/>
      <c r="M118" s="148" t="str">
        <f>IF(AND(T118=Punkte!$A$15,E118=$C$306,U118=Punkte!$B$17),Punkte!$B$19,IF(AND(T118=Punkte!$A$15,E118=$C$306,U118=Punkte!$C$17),Punkte!$C$19,IF(AND(T118=Punkte!$A$15,E118=$C$306,U118=Punkte!$D$17),Punkte!$D$19,IF(AND(T118=Punkte!$A$15,E118=$C$306,U118=Punkte!$E$17),Punkte!$E$19," "))))</f>
        <v xml:space="preserve"> </v>
      </c>
      <c r="N118" s="149" t="str">
        <f>IF(AND(T118=Punkte!$A$15,F118=$C$306),Punkte!$B$23," ")</f>
        <v xml:space="preserve"> </v>
      </c>
      <c r="O118" s="155">
        <f>IF(ISERROR(IF(AD118&lt;0,,HLOOKUP(AD118,Punkte!$B$4:$F$6,3,FALSE))),,IF(AD118&lt;0,,HLOOKUP(AD118,Punkte!$B$4:$F$6,3,FALSE)))</f>
        <v>0</v>
      </c>
      <c r="P118" s="260">
        <f t="shared" si="38"/>
        <v>0</v>
      </c>
      <c r="Q118" s="150">
        <f>IF(AND(T118=Punkte!$A$15,U118=Punkte!$B$17),Punkte!$B$19,IF(AND(T118=Punkte!$A$15,U118=Punkte!$C$17),Punkte!$C$19,IF(AND(T118=Punkte!$A$15,U118=Punkte!$D$17),Punkte!$D$19,IF(AND(T118=Punkte!$A$15,U118=Punkte!$E$17),Punkte!$E$19,IF(Kriterien!T118=Punkte!$A$2,Punkte!$B$6, " ")))))</f>
        <v>1</v>
      </c>
      <c r="R118" s="396">
        <f t="shared" si="39"/>
        <v>1</v>
      </c>
      <c r="S118" s="100"/>
      <c r="T118" s="178" t="s">
        <v>123</v>
      </c>
      <c r="U118" s="170">
        <v>1</v>
      </c>
      <c r="V118" s="171"/>
      <c r="W118" s="170">
        <f t="shared" si="40"/>
        <v>0</v>
      </c>
      <c r="X118" s="170"/>
      <c r="Y118" s="172">
        <f t="shared" si="41"/>
        <v>0</v>
      </c>
      <c r="Z118" s="172">
        <f t="shared" si="42"/>
        <v>0</v>
      </c>
      <c r="AA118" s="172">
        <f t="shared" si="43"/>
        <v>0</v>
      </c>
      <c r="AB118" s="172">
        <f t="shared" si="44"/>
        <v>0</v>
      </c>
      <c r="AC118" s="172">
        <f t="shared" si="45"/>
        <v>0</v>
      </c>
      <c r="AD118" s="179">
        <f t="shared" si="46"/>
        <v>0</v>
      </c>
      <c r="AE118" s="284" t="str">
        <f t="shared" si="47"/>
        <v>x</v>
      </c>
      <c r="AF118" s="285" t="str">
        <f t="shared" si="48"/>
        <v xml:space="preserve"> </v>
      </c>
    </row>
    <row r="119" spans="1:34" ht="25.5">
      <c r="A119" t="s">
        <v>155</v>
      </c>
      <c r="B119" s="34">
        <f t="shared" si="49"/>
        <v>103</v>
      </c>
      <c r="C119" s="429"/>
      <c r="D119" s="12" t="s">
        <v>160</v>
      </c>
      <c r="E119" s="43"/>
      <c r="F119" s="44"/>
      <c r="G119" s="44"/>
      <c r="H119" s="44"/>
      <c r="I119" s="44"/>
      <c r="J119" s="44"/>
      <c r="K119" s="254"/>
      <c r="L119" s="101"/>
      <c r="M119" s="148" t="str">
        <f>IF(AND(T119=Punkte!$A$15,E119=$C$306,U119=Punkte!$B$17),Punkte!$B$19,IF(AND(T119=Punkte!$A$15,E119=$C$306,U119=Punkte!$C$17),Punkte!$C$19,IF(AND(T119=Punkte!$A$15,E119=$C$306,U119=Punkte!$D$17),Punkte!$D$19,IF(AND(T119=Punkte!$A$15,E119=$C$306,U119=Punkte!$E$17),Punkte!$E$19," "))))</f>
        <v xml:space="preserve"> </v>
      </c>
      <c r="N119" s="149" t="str">
        <f>IF(AND(T119=Punkte!$A$15,F119=$C$306),Punkte!$B$23," ")</f>
        <v xml:space="preserve"> </v>
      </c>
      <c r="O119" s="155">
        <f>IF(ISERROR(IF(AD119&lt;0,,HLOOKUP(AD119,Punkte!$B$4:$F$6,3,FALSE))),,IF(AD119&lt;0,,HLOOKUP(AD119,Punkte!$B$4:$F$6,3,FALSE)))</f>
        <v>0</v>
      </c>
      <c r="P119" s="260">
        <f t="shared" si="38"/>
        <v>0</v>
      </c>
      <c r="Q119" s="150">
        <f>IF(AND(T119=Punkte!$A$15,U119=Punkte!$B$17),Punkte!$B$19,IF(AND(T119=Punkte!$A$15,U119=Punkte!$C$17),Punkte!$C$19,IF(AND(T119=Punkte!$A$15,U119=Punkte!$D$17),Punkte!$D$19,IF(AND(T119=Punkte!$A$15,U119=Punkte!$E$17),Punkte!$E$19,IF(Kriterien!T119=Punkte!$A$2,Punkte!$B$6, " ")))))</f>
        <v>2</v>
      </c>
      <c r="R119" s="396">
        <f t="shared" si="39"/>
        <v>2</v>
      </c>
      <c r="S119" s="100"/>
      <c r="T119" s="178" t="s">
        <v>123</v>
      </c>
      <c r="U119" s="170">
        <v>2</v>
      </c>
      <c r="V119" s="171"/>
      <c r="W119" s="170">
        <f t="shared" si="40"/>
        <v>0</v>
      </c>
      <c r="X119" s="170"/>
      <c r="Y119" s="172">
        <f t="shared" si="41"/>
        <v>0</v>
      </c>
      <c r="Z119" s="172">
        <f t="shared" si="42"/>
        <v>0</v>
      </c>
      <c r="AA119" s="172">
        <f t="shared" si="43"/>
        <v>0</v>
      </c>
      <c r="AB119" s="172">
        <f t="shared" si="44"/>
        <v>0</v>
      </c>
      <c r="AC119" s="172">
        <f t="shared" si="45"/>
        <v>0</v>
      </c>
      <c r="AD119" s="179">
        <f t="shared" si="46"/>
        <v>0</v>
      </c>
      <c r="AE119" s="284" t="str">
        <f t="shared" si="47"/>
        <v>x</v>
      </c>
      <c r="AF119" s="285" t="str">
        <f t="shared" si="48"/>
        <v xml:space="preserve"> </v>
      </c>
    </row>
    <row r="120" spans="1:34" ht="25.5">
      <c r="B120" s="34">
        <f t="shared" si="49"/>
        <v>104</v>
      </c>
      <c r="C120" s="429"/>
      <c r="D120" s="12" t="s">
        <v>45</v>
      </c>
      <c r="E120" s="43"/>
      <c r="F120" s="44"/>
      <c r="G120" s="44"/>
      <c r="H120" s="44"/>
      <c r="I120" s="44"/>
      <c r="J120" s="44"/>
      <c r="K120" s="254"/>
      <c r="L120" s="101"/>
      <c r="M120" s="148" t="str">
        <f>IF(AND(T120=Punkte!$A$15,E120=$C$306,U120=Punkte!$B$17),Punkte!$B$19,IF(AND(T120=Punkte!$A$15,E120=$C$306,U120=Punkte!$C$17),Punkte!$C$19,IF(AND(T120=Punkte!$A$15,E120=$C$306,U120=Punkte!$D$17),Punkte!$D$19,IF(AND(T120=Punkte!$A$15,E120=$C$306,U120=Punkte!$E$17),Punkte!$E$19," "))))</f>
        <v xml:space="preserve"> </v>
      </c>
      <c r="N120" s="149" t="str">
        <f>IF(AND(T120=Punkte!$A$15,F120=$C$306),Punkte!$B$23," ")</f>
        <v xml:space="preserve"> </v>
      </c>
      <c r="O120" s="155">
        <f>IF(ISERROR(IF(AD120&lt;0,,HLOOKUP(AD120,Punkte!$B$4:$F$6,3,FALSE))),,IF(AD120&lt;0,,HLOOKUP(AD120,Punkte!$B$4:$F$6,3,FALSE)))</f>
        <v>0</v>
      </c>
      <c r="P120" s="260">
        <f t="shared" si="38"/>
        <v>0</v>
      </c>
      <c r="Q120" s="150">
        <f>IF(AND(T120=Punkte!$A$15,U120=Punkte!$B$17),Punkte!$B$19,IF(AND(T120=Punkte!$A$15,U120=Punkte!$C$17),Punkte!$C$19,IF(AND(T120=Punkte!$A$15,U120=Punkte!$D$17),Punkte!$D$19,IF(AND(T120=Punkte!$A$15,U120=Punkte!$E$17),Punkte!$E$19,IF(Kriterien!T120=Punkte!$A$2,Punkte!$B$6, " ")))))</f>
        <v>1</v>
      </c>
      <c r="R120" s="396">
        <f t="shared" si="39"/>
        <v>1</v>
      </c>
      <c r="S120" s="100"/>
      <c r="T120" s="178" t="s">
        <v>123</v>
      </c>
      <c r="U120" s="170">
        <v>1</v>
      </c>
      <c r="V120" s="171"/>
      <c r="W120" s="170">
        <f t="shared" si="40"/>
        <v>0</v>
      </c>
      <c r="X120" s="170"/>
      <c r="Y120" s="172">
        <f t="shared" si="41"/>
        <v>0</v>
      </c>
      <c r="Z120" s="172">
        <f t="shared" si="42"/>
        <v>0</v>
      </c>
      <c r="AA120" s="172">
        <f t="shared" si="43"/>
        <v>0</v>
      </c>
      <c r="AB120" s="172">
        <f t="shared" si="44"/>
        <v>0</v>
      </c>
      <c r="AC120" s="172">
        <f t="shared" si="45"/>
        <v>0</v>
      </c>
      <c r="AD120" s="179">
        <f t="shared" si="46"/>
        <v>0</v>
      </c>
      <c r="AE120" s="284" t="str">
        <f t="shared" si="47"/>
        <v>x</v>
      </c>
      <c r="AF120" s="285" t="str">
        <f t="shared" si="48"/>
        <v xml:space="preserve"> </v>
      </c>
    </row>
    <row r="121" spans="1:34" ht="38.25">
      <c r="A121" t="s">
        <v>155</v>
      </c>
      <c r="B121" s="34">
        <f t="shared" si="49"/>
        <v>105</v>
      </c>
      <c r="C121" s="430"/>
      <c r="D121" s="30" t="s">
        <v>161</v>
      </c>
      <c r="E121" s="61"/>
      <c r="F121" s="62"/>
      <c r="G121" s="62"/>
      <c r="H121" s="62"/>
      <c r="I121" s="62"/>
      <c r="J121" s="62"/>
      <c r="K121" s="255"/>
      <c r="L121" s="101"/>
      <c r="M121" s="151" t="str">
        <f>IF(AND(T121=Punkte!$A$15,E121=$C$306,U121=Punkte!$B$17),Punkte!$B$19,IF(AND(T121=Punkte!$A$15,E121=$C$306,U121=Punkte!$C$17),Punkte!$C$19,IF(AND(T121=Punkte!$A$15,E121=$C$306,U121=Punkte!$D$17),Punkte!$D$19,IF(AND(T121=Punkte!$A$15,E121=$C$306,U121=Punkte!$E$17),Punkte!$E$19," "))))</f>
        <v xml:space="preserve"> </v>
      </c>
      <c r="N121" s="152" t="str">
        <f>IF(AND(T121=Punkte!$A$15,F121=$C$306),Punkte!$B$23," ")</f>
        <v xml:space="preserve"> </v>
      </c>
      <c r="O121" s="156">
        <f>IF(ISERROR(IF(AD121&lt;0,,HLOOKUP(AD121,Punkte!$B$4:$F$6,3,FALSE))),,IF(AD121&lt;0,,HLOOKUP(AD121,Punkte!$B$4:$F$6,3,FALSE)))</f>
        <v>0</v>
      </c>
      <c r="P121" s="261">
        <f t="shared" si="38"/>
        <v>0</v>
      </c>
      <c r="Q121" s="153">
        <f>IF(AND(T121=Punkte!$A$15,U121=Punkte!$B$17),Punkte!$B$19,IF(AND(T121=Punkte!$A$15,U121=Punkte!$C$17),Punkte!$C$19,IF(AND(T121=Punkte!$A$15,U121=Punkte!$D$17),Punkte!$D$19,IF(AND(T121=Punkte!$A$15,U121=Punkte!$E$17),Punkte!$E$19,IF(Kriterien!T121=Punkte!$A$2,Punkte!$B$6, " ")))))</f>
        <v>2</v>
      </c>
      <c r="R121" s="397">
        <f t="shared" si="39"/>
        <v>2</v>
      </c>
      <c r="S121" s="100"/>
      <c r="T121" s="180" t="s">
        <v>123</v>
      </c>
      <c r="U121" s="173">
        <v>2</v>
      </c>
      <c r="V121" s="174"/>
      <c r="W121" s="173">
        <f t="shared" si="40"/>
        <v>0</v>
      </c>
      <c r="X121" s="173"/>
      <c r="Y121" s="175">
        <f t="shared" si="41"/>
        <v>0</v>
      </c>
      <c r="Z121" s="175">
        <f t="shared" si="42"/>
        <v>0</v>
      </c>
      <c r="AA121" s="175">
        <f t="shared" si="43"/>
        <v>0</v>
      </c>
      <c r="AB121" s="175">
        <f t="shared" si="44"/>
        <v>0</v>
      </c>
      <c r="AC121" s="175">
        <f t="shared" si="45"/>
        <v>0</v>
      </c>
      <c r="AD121" s="181">
        <f t="shared" si="46"/>
        <v>0</v>
      </c>
      <c r="AE121" s="286" t="str">
        <f t="shared" si="47"/>
        <v>x</v>
      </c>
      <c r="AF121" s="287" t="str">
        <f t="shared" si="48"/>
        <v xml:space="preserve"> </v>
      </c>
    </row>
    <row r="122" spans="1:34" ht="20.25" customHeight="1">
      <c r="B122" s="16"/>
      <c r="C122" s="19"/>
      <c r="D122" s="17"/>
      <c r="E122" s="17"/>
      <c r="F122" s="17"/>
      <c r="G122" s="423" t="s">
        <v>207</v>
      </c>
      <c r="H122" s="424"/>
      <c r="I122" s="425"/>
      <c r="J122" s="426">
        <f>P122/Q122</f>
        <v>0</v>
      </c>
      <c r="K122" s="427"/>
      <c r="L122" s="101"/>
      <c r="M122" s="133">
        <f>SUM(M91:M121)</f>
        <v>0</v>
      </c>
      <c r="N122" s="133">
        <f>SUM(N91:N121)</f>
        <v>0</v>
      </c>
      <c r="O122" s="133">
        <f>SUM(O91:O121)</f>
        <v>0</v>
      </c>
      <c r="P122" s="262">
        <f>SUM(P91:P121)</f>
        <v>0</v>
      </c>
      <c r="Q122" s="263">
        <f>SUM(Q91:Q121)</f>
        <v>36</v>
      </c>
      <c r="R122" s="414">
        <f t="shared" si="39"/>
        <v>36</v>
      </c>
      <c r="S122" s="100"/>
      <c r="T122" s="121" t="s">
        <v>220</v>
      </c>
      <c r="U122" s="115">
        <v>0.75</v>
      </c>
      <c r="V122" s="73"/>
      <c r="W122" s="281">
        <f>Q122*U122</f>
        <v>27</v>
      </c>
      <c r="X122" s="112"/>
      <c r="Y122" s="112"/>
      <c r="Z122" s="112"/>
      <c r="AA122" s="112"/>
      <c r="AB122" s="112"/>
      <c r="AC122" s="112"/>
      <c r="AD122" s="132"/>
      <c r="AF122" s="109"/>
    </row>
    <row r="123" spans="1:34" ht="45" customHeight="1">
      <c r="B123" s="454" t="s">
        <v>210</v>
      </c>
      <c r="C123" s="455"/>
      <c r="D123" s="437" t="s">
        <v>235</v>
      </c>
      <c r="E123" s="437"/>
      <c r="F123" s="437"/>
      <c r="G123" s="437"/>
      <c r="H123" s="437"/>
      <c r="I123" s="437"/>
      <c r="J123" s="437"/>
      <c r="K123" s="438"/>
      <c r="L123" s="101"/>
      <c r="M123" s="139"/>
      <c r="N123" s="139"/>
      <c r="O123" s="139"/>
      <c r="P123" s="140"/>
      <c r="Q123" s="141"/>
      <c r="R123" s="399"/>
      <c r="S123" s="100"/>
      <c r="T123" s="142"/>
      <c r="U123" s="143"/>
      <c r="V123" s="144"/>
      <c r="W123" s="74"/>
      <c r="X123" s="86"/>
      <c r="Y123" s="126"/>
      <c r="Z123" s="126"/>
      <c r="AA123" s="126"/>
      <c r="AB123" s="126"/>
      <c r="AC123" s="126"/>
      <c r="AD123" s="85"/>
      <c r="AF123" s="109"/>
    </row>
    <row r="124" spans="1:34" s="75" customFormat="1" ht="12" customHeight="1">
      <c r="B124" s="79"/>
      <c r="C124" s="78"/>
      <c r="D124" s="79"/>
      <c r="E124" s="79"/>
      <c r="F124" s="79"/>
      <c r="G124" s="80"/>
      <c r="H124" s="80"/>
      <c r="I124" s="80"/>
      <c r="J124" s="80"/>
      <c r="K124" s="76"/>
      <c r="L124" s="101"/>
      <c r="M124" s="136"/>
      <c r="N124" s="136"/>
      <c r="O124" s="136"/>
      <c r="P124" s="137"/>
      <c r="Q124" s="138"/>
      <c r="R124" s="400"/>
      <c r="S124" s="100"/>
      <c r="T124" s="117"/>
      <c r="U124" s="118"/>
      <c r="V124" s="119"/>
      <c r="W124" s="120"/>
      <c r="X124" s="86"/>
      <c r="Y124" s="81"/>
      <c r="Z124" s="81"/>
      <c r="AA124" s="81"/>
      <c r="AB124" s="81"/>
      <c r="AC124" s="81"/>
      <c r="AD124" s="85"/>
      <c r="AF124" s="134"/>
      <c r="AG124" s="244"/>
      <c r="AH124" s="244"/>
    </row>
    <row r="125" spans="1:34" s="1" customFormat="1" ht="30" customHeight="1">
      <c r="B125" s="228" t="s">
        <v>164</v>
      </c>
      <c r="C125" s="19" t="s">
        <v>165</v>
      </c>
      <c r="D125" s="17"/>
      <c r="E125" s="17"/>
      <c r="F125" s="17"/>
      <c r="G125" s="17"/>
      <c r="H125" s="17"/>
      <c r="I125" s="17"/>
      <c r="J125" s="17"/>
      <c r="K125" s="246"/>
      <c r="L125" s="101"/>
      <c r="M125" s="96"/>
      <c r="N125" s="91"/>
      <c r="O125" s="106"/>
      <c r="P125" s="245"/>
      <c r="Q125" s="91"/>
      <c r="R125" s="401"/>
      <c r="S125" s="100"/>
      <c r="T125" s="96"/>
      <c r="U125" s="91"/>
      <c r="V125" s="91"/>
      <c r="W125" s="17"/>
      <c r="X125" s="106"/>
      <c r="Y125" s="106"/>
      <c r="Z125" s="106"/>
      <c r="AA125" s="106"/>
      <c r="AB125" s="106"/>
      <c r="AC125" s="106"/>
      <c r="AD125" s="92"/>
      <c r="AE125" s="106"/>
      <c r="AF125" s="106"/>
      <c r="AG125" s="243"/>
      <c r="AH125" s="243"/>
    </row>
    <row r="126" spans="1:34">
      <c r="B126" s="34">
        <f>B121+1</f>
        <v>106</v>
      </c>
      <c r="C126" s="428" t="s">
        <v>302</v>
      </c>
      <c r="D126" s="29" t="s">
        <v>75</v>
      </c>
      <c r="E126" s="271"/>
      <c r="F126" s="272"/>
      <c r="G126" s="272"/>
      <c r="H126" s="272"/>
      <c r="I126" s="272"/>
      <c r="J126" s="272"/>
      <c r="K126" s="275"/>
      <c r="L126" s="101"/>
      <c r="M126" s="145" t="str">
        <f>IF(AND(T126=Punkte!$A$15,E126=$C$306,U126=Punkte!$B$17),Punkte!$B$19,IF(AND(T126=Punkte!$A$15,E126=$C$306,U126=Punkte!$C$17),Punkte!$C$19,IF(AND(T126=Punkte!$A$15,E126=$C$306,U126=Punkte!$D$17),Punkte!$D$19,IF(AND(T126=Punkte!$A$15,E126=$C$306,U126=Punkte!$E$17),Punkte!$E$19," "))))</f>
        <v xml:space="preserve"> </v>
      </c>
      <c r="N126" s="146" t="str">
        <f>IF(AND(T126=Punkte!$A$15,F126=$C$306),Punkte!$B$23," ")</f>
        <v xml:space="preserve"> </v>
      </c>
      <c r="O126" s="154">
        <f>IF(ISERROR(IF(AD126&lt;0,,HLOOKUP(AD126,Punkte!$B$4:$F$6,3,FALSE))),,IF(AD126&lt;0,,HLOOKUP(AD126,Punkte!$B$4:$F$6,3,FALSE)))</f>
        <v>0</v>
      </c>
      <c r="P126" s="259">
        <f t="shared" ref="P126:P149" si="50">SUM(M126:O126)</f>
        <v>0</v>
      </c>
      <c r="Q126" s="147">
        <f>IF(AND(T126=Punkte!$A$15,U126=Punkte!$B$17),Punkte!$B$19,IF(AND(T126=Punkte!$A$15,U126=Punkte!$C$17),Punkte!$C$19,IF(AND(T126=Punkte!$A$15,U126=Punkte!$D$17),Punkte!$D$19,IF(AND(T126=Punkte!$A$15,U126=Punkte!$E$17),Punkte!$E$19,IF(Kriterien!T126=Punkte!$A$2,Punkte!$B$6, " ")))))</f>
        <v>1</v>
      </c>
      <c r="R126" s="395">
        <f t="shared" ref="R126:R150" si="51">Q126-P126</f>
        <v>1</v>
      </c>
      <c r="S126" s="100"/>
      <c r="T126" s="176" t="s">
        <v>123</v>
      </c>
      <c r="U126" s="167">
        <v>1</v>
      </c>
      <c r="V126" s="168"/>
      <c r="W126" s="167">
        <f t="shared" ref="W126:W149" si="52">COUNTIF(E126:K126,$C$306)</f>
        <v>0</v>
      </c>
      <c r="X126" s="167"/>
      <c r="Y126" s="169">
        <f t="shared" ref="Y126:Y149" si="53">IF(G126="x",G$2,)</f>
        <v>0</v>
      </c>
      <c r="Z126" s="169">
        <f t="shared" ref="Z126:Z149" si="54">IF(H126="x",H$2,)</f>
        <v>0</v>
      </c>
      <c r="AA126" s="169">
        <f t="shared" ref="AA126:AA149" si="55">IF(I126="x",I$2,)</f>
        <v>0</v>
      </c>
      <c r="AB126" s="169">
        <f t="shared" ref="AB126:AB149" si="56">IF(J126="x",J$2,)</f>
        <v>0</v>
      </c>
      <c r="AC126" s="169">
        <f t="shared" ref="AC126:AC149" si="57">IF(K126="x",K$2,)</f>
        <v>0</v>
      </c>
      <c r="AD126" s="177">
        <f t="shared" ref="AD126:AD149" si="58">SUM(Y126:AC126)</f>
        <v>0</v>
      </c>
      <c r="AE126" s="284" t="str">
        <f t="shared" ref="AE126:AE149" si="59">IF(T126="J/N","x", " ")</f>
        <v>x</v>
      </c>
      <c r="AF126" s="285" t="str">
        <f t="shared" ref="AF126:AF149" si="60">IF(T126="Skala","x"," ")</f>
        <v xml:space="preserve"> </v>
      </c>
    </row>
    <row r="127" spans="1:34" ht="25.5">
      <c r="B127" s="34">
        <f>B126+1</f>
        <v>107</v>
      </c>
      <c r="C127" s="449"/>
      <c r="D127" s="12" t="s">
        <v>327</v>
      </c>
      <c r="E127" s="63"/>
      <c r="F127" s="64"/>
      <c r="G127" s="64"/>
      <c r="H127" s="64"/>
      <c r="I127" s="64"/>
      <c r="J127" s="64"/>
      <c r="K127" s="276"/>
      <c r="L127" s="101"/>
      <c r="M127" s="148" t="str">
        <f>IF(AND(T127=Punkte!$A$15,E127=$C$306,U127=Punkte!$B$17),Punkte!$B$19,IF(AND(T127=Punkte!$A$15,E127=$C$306,U127=Punkte!$C$17),Punkte!$C$19,IF(AND(T127=Punkte!$A$15,E127=$C$306,U127=Punkte!$D$17),Punkte!$D$19,IF(AND(T127=Punkte!$A$15,E127=$C$306,U127=Punkte!$E$17),Punkte!$E$19," "))))</f>
        <v xml:space="preserve"> </v>
      </c>
      <c r="N127" s="149" t="str">
        <f>IF(AND(T127=Punkte!$A$15,F127=$C$306),Punkte!$B$23," ")</f>
        <v xml:space="preserve"> </v>
      </c>
      <c r="O127" s="155">
        <f>IF(ISERROR(IF(AD127&lt;0,,HLOOKUP(AD127,Punkte!$B$4:$F$6,3,FALSE))),,IF(AD127&lt;0,,HLOOKUP(AD127,Punkte!$B$4:$F$6,3,FALSE)))</f>
        <v>0</v>
      </c>
      <c r="P127" s="260">
        <f t="shared" si="50"/>
        <v>0</v>
      </c>
      <c r="Q127" s="150">
        <f>IF(AND(T127=Punkte!$A$15,U127=Punkte!$B$17),Punkte!$B$19,IF(AND(T127=Punkte!$A$15,U127=Punkte!$C$17),Punkte!$C$19,IF(AND(T127=Punkte!$A$15,U127=Punkte!$D$17),Punkte!$D$19,IF(AND(T127=Punkte!$A$15,U127=Punkte!$E$17),Punkte!$E$19,IF(Kriterien!T127=Punkte!$A$2,Punkte!$B$6, " ")))))</f>
        <v>2</v>
      </c>
      <c r="R127" s="396">
        <f t="shared" si="51"/>
        <v>2</v>
      </c>
      <c r="S127" s="100"/>
      <c r="T127" s="178" t="s">
        <v>123</v>
      </c>
      <c r="U127" s="170">
        <v>2</v>
      </c>
      <c r="V127" s="171"/>
      <c r="W127" s="170">
        <f t="shared" si="52"/>
        <v>0</v>
      </c>
      <c r="X127" s="170"/>
      <c r="Y127" s="172">
        <f t="shared" si="53"/>
        <v>0</v>
      </c>
      <c r="Z127" s="172">
        <f t="shared" si="54"/>
        <v>0</v>
      </c>
      <c r="AA127" s="172">
        <f t="shared" si="55"/>
        <v>0</v>
      </c>
      <c r="AB127" s="172">
        <f t="shared" si="56"/>
        <v>0</v>
      </c>
      <c r="AC127" s="172">
        <f t="shared" si="57"/>
        <v>0</v>
      </c>
      <c r="AD127" s="179">
        <f t="shared" si="58"/>
        <v>0</v>
      </c>
      <c r="AE127" s="284" t="str">
        <f t="shared" si="59"/>
        <v>x</v>
      </c>
      <c r="AF127" s="285" t="str">
        <f t="shared" si="60"/>
        <v xml:space="preserve"> </v>
      </c>
    </row>
    <row r="128" spans="1:34" ht="25.5">
      <c r="B128" s="34">
        <f t="shared" ref="B128:B149" si="61">B127+1</f>
        <v>108</v>
      </c>
      <c r="C128" s="449"/>
      <c r="D128" s="12" t="s">
        <v>78</v>
      </c>
      <c r="E128" s="63"/>
      <c r="F128" s="64"/>
      <c r="G128" s="64"/>
      <c r="H128" s="64"/>
      <c r="I128" s="64"/>
      <c r="J128" s="64"/>
      <c r="K128" s="276"/>
      <c r="L128" s="101"/>
      <c r="M128" s="148" t="str">
        <f>IF(AND(T128=Punkte!$A$15,E128=$C$306,U128=Punkte!$B$17),Punkte!$B$19,IF(AND(T128=Punkte!$A$15,E128=$C$306,U128=Punkte!$C$17),Punkte!$C$19,IF(AND(T128=Punkte!$A$15,E128=$C$306,U128=Punkte!$D$17),Punkte!$D$19,IF(AND(T128=Punkte!$A$15,E128=$C$306,U128=Punkte!$E$17),Punkte!$E$19," "))))</f>
        <v xml:space="preserve"> </v>
      </c>
      <c r="N128" s="149" t="str">
        <f>IF(AND(T128=Punkte!$A$15,F128=$C$306),Punkte!$B$23," ")</f>
        <v xml:space="preserve"> </v>
      </c>
      <c r="O128" s="155">
        <f>IF(ISERROR(IF(AD128&lt;0,,HLOOKUP(AD128,Punkte!$B$4:$F$6,3,FALSE))),,IF(AD128&lt;0,,HLOOKUP(AD128,Punkte!$B$4:$F$6,3,FALSE)))</f>
        <v>0</v>
      </c>
      <c r="P128" s="260">
        <f t="shared" si="50"/>
        <v>0</v>
      </c>
      <c r="Q128" s="150">
        <f>IF(AND(T128=Punkte!$A$15,U128=Punkte!$B$17),Punkte!$B$19,IF(AND(T128=Punkte!$A$15,U128=Punkte!$C$17),Punkte!$C$19,IF(AND(T128=Punkte!$A$15,U128=Punkte!$D$17),Punkte!$D$19,IF(AND(T128=Punkte!$A$15,U128=Punkte!$E$17),Punkte!$E$19,IF(Kriterien!T128=Punkte!$A$2,Punkte!$B$6, " ")))))</f>
        <v>1</v>
      </c>
      <c r="R128" s="396">
        <f t="shared" si="51"/>
        <v>1</v>
      </c>
      <c r="S128" s="100"/>
      <c r="T128" s="178" t="s">
        <v>123</v>
      </c>
      <c r="U128" s="170">
        <v>1</v>
      </c>
      <c r="V128" s="171"/>
      <c r="W128" s="170">
        <f t="shared" si="52"/>
        <v>0</v>
      </c>
      <c r="X128" s="170"/>
      <c r="Y128" s="172">
        <f t="shared" si="53"/>
        <v>0</v>
      </c>
      <c r="Z128" s="172">
        <f t="shared" si="54"/>
        <v>0</v>
      </c>
      <c r="AA128" s="172">
        <f t="shared" si="55"/>
        <v>0</v>
      </c>
      <c r="AB128" s="172">
        <f t="shared" si="56"/>
        <v>0</v>
      </c>
      <c r="AC128" s="172">
        <f t="shared" si="57"/>
        <v>0</v>
      </c>
      <c r="AD128" s="179">
        <f t="shared" si="58"/>
        <v>0</v>
      </c>
      <c r="AE128" s="284" t="str">
        <f t="shared" si="59"/>
        <v>x</v>
      </c>
      <c r="AF128" s="285" t="str">
        <f t="shared" si="60"/>
        <v xml:space="preserve"> </v>
      </c>
    </row>
    <row r="129" spans="2:34">
      <c r="B129" s="34">
        <f t="shared" si="61"/>
        <v>109</v>
      </c>
      <c r="C129" s="449"/>
      <c r="D129" s="12" t="s">
        <v>68</v>
      </c>
      <c r="E129" s="63"/>
      <c r="F129" s="64"/>
      <c r="G129" s="64"/>
      <c r="H129" s="64"/>
      <c r="I129" s="64"/>
      <c r="J129" s="64"/>
      <c r="K129" s="276"/>
      <c r="L129" s="101"/>
      <c r="M129" s="148" t="str">
        <f>IF(AND(T129=Punkte!$A$15,E129=$C$306,U129=Punkte!$B$17),Punkte!$B$19,IF(AND(T129=Punkte!$A$15,E129=$C$306,U129=Punkte!$C$17),Punkte!$C$19,IF(AND(T129=Punkte!$A$15,E129=$C$306,U129=Punkte!$D$17),Punkte!$D$19,IF(AND(T129=Punkte!$A$15,E129=$C$306,U129=Punkte!$E$17),Punkte!$E$19," "))))</f>
        <v xml:space="preserve"> </v>
      </c>
      <c r="N129" s="149" t="str">
        <f>IF(AND(T129=Punkte!$A$15,F129=$C$306),Punkte!$B$23," ")</f>
        <v xml:space="preserve"> </v>
      </c>
      <c r="O129" s="155">
        <f>IF(ISERROR(IF(AD129&lt;0,,HLOOKUP(AD129,Punkte!$B$4:$F$6,3,FALSE))),,IF(AD129&lt;0,,HLOOKUP(AD129,Punkte!$B$4:$F$6,3,FALSE)))</f>
        <v>0</v>
      </c>
      <c r="P129" s="260">
        <f t="shared" si="50"/>
        <v>0</v>
      </c>
      <c r="Q129" s="150">
        <f>IF(AND(T129=Punkte!$A$15,U129=Punkte!$B$17),Punkte!$B$19,IF(AND(T129=Punkte!$A$15,U129=Punkte!$C$17),Punkte!$C$19,IF(AND(T129=Punkte!$A$15,U129=Punkte!$D$17),Punkte!$D$19,IF(AND(T129=Punkte!$A$15,U129=Punkte!$E$17),Punkte!$E$19,IF(Kriterien!T129=Punkte!$A$2,Punkte!$B$6, " ")))))</f>
        <v>1</v>
      </c>
      <c r="R129" s="396">
        <f t="shared" si="51"/>
        <v>1</v>
      </c>
      <c r="S129" s="100"/>
      <c r="T129" s="178" t="s">
        <v>123</v>
      </c>
      <c r="U129" s="170">
        <v>1</v>
      </c>
      <c r="V129" s="171"/>
      <c r="W129" s="170">
        <f t="shared" si="52"/>
        <v>0</v>
      </c>
      <c r="X129" s="170"/>
      <c r="Y129" s="172">
        <f t="shared" si="53"/>
        <v>0</v>
      </c>
      <c r="Z129" s="172">
        <f t="shared" si="54"/>
        <v>0</v>
      </c>
      <c r="AA129" s="172">
        <f t="shared" si="55"/>
        <v>0</v>
      </c>
      <c r="AB129" s="172">
        <f t="shared" si="56"/>
        <v>0</v>
      </c>
      <c r="AC129" s="172">
        <f t="shared" si="57"/>
        <v>0</v>
      </c>
      <c r="AD129" s="179">
        <f t="shared" si="58"/>
        <v>0</v>
      </c>
      <c r="AE129" s="284" t="str">
        <f t="shared" si="59"/>
        <v>x</v>
      </c>
      <c r="AF129" s="285" t="str">
        <f t="shared" si="60"/>
        <v xml:space="preserve"> </v>
      </c>
    </row>
    <row r="130" spans="2:34">
      <c r="B130" s="34">
        <f t="shared" si="61"/>
        <v>110</v>
      </c>
      <c r="C130" s="449"/>
      <c r="D130" s="12" t="s">
        <v>79</v>
      </c>
      <c r="E130" s="63"/>
      <c r="F130" s="64"/>
      <c r="G130" s="64"/>
      <c r="H130" s="64"/>
      <c r="I130" s="64"/>
      <c r="J130" s="64"/>
      <c r="K130" s="276"/>
      <c r="L130" s="101"/>
      <c r="M130" s="148" t="str">
        <f>IF(AND(T130=Punkte!$A$15,E130=$C$306,U130=Punkte!$B$17),Punkte!$B$19,IF(AND(T130=Punkte!$A$15,E130=$C$306,U130=Punkte!$C$17),Punkte!$C$19,IF(AND(T130=Punkte!$A$15,E130=$C$306,U130=Punkte!$D$17),Punkte!$D$19,IF(AND(T130=Punkte!$A$15,E130=$C$306,U130=Punkte!$E$17),Punkte!$E$19," "))))</f>
        <v xml:space="preserve"> </v>
      </c>
      <c r="N130" s="149" t="str">
        <f>IF(AND(T130=Punkte!$A$15,F130=$C$306),Punkte!$B$23," ")</f>
        <v xml:space="preserve"> </v>
      </c>
      <c r="O130" s="155">
        <f>IF(ISERROR(IF(AD130&lt;0,,HLOOKUP(AD130,Punkte!$B$4:$F$6,3,FALSE))),,IF(AD130&lt;0,,HLOOKUP(AD130,Punkte!$B$4:$F$6,3,FALSE)))</f>
        <v>0</v>
      </c>
      <c r="P130" s="260">
        <f t="shared" si="50"/>
        <v>0</v>
      </c>
      <c r="Q130" s="150">
        <f>IF(AND(T130=Punkte!$A$15,U130=Punkte!$B$17),Punkte!$B$19,IF(AND(T130=Punkte!$A$15,U130=Punkte!$C$17),Punkte!$C$19,IF(AND(T130=Punkte!$A$15,U130=Punkte!$D$17),Punkte!$D$19,IF(AND(T130=Punkte!$A$15,U130=Punkte!$E$17),Punkte!$E$19,IF(Kriterien!T130=Punkte!$A$2,Punkte!$B$6, " ")))))</f>
        <v>1</v>
      </c>
      <c r="R130" s="396">
        <f t="shared" si="51"/>
        <v>1</v>
      </c>
      <c r="S130" s="100"/>
      <c r="T130" s="178" t="s">
        <v>123</v>
      </c>
      <c r="U130" s="170">
        <v>1</v>
      </c>
      <c r="V130" s="171"/>
      <c r="W130" s="170">
        <f t="shared" si="52"/>
        <v>0</v>
      </c>
      <c r="X130" s="170"/>
      <c r="Y130" s="172">
        <f t="shared" si="53"/>
        <v>0</v>
      </c>
      <c r="Z130" s="172">
        <f t="shared" si="54"/>
        <v>0</v>
      </c>
      <c r="AA130" s="172">
        <f t="shared" si="55"/>
        <v>0</v>
      </c>
      <c r="AB130" s="172">
        <f t="shared" si="56"/>
        <v>0</v>
      </c>
      <c r="AC130" s="172">
        <f t="shared" si="57"/>
        <v>0</v>
      </c>
      <c r="AD130" s="179">
        <f t="shared" si="58"/>
        <v>0</v>
      </c>
      <c r="AE130" s="284" t="str">
        <f t="shared" si="59"/>
        <v>x</v>
      </c>
      <c r="AF130" s="285" t="str">
        <f t="shared" si="60"/>
        <v xml:space="preserve"> </v>
      </c>
    </row>
    <row r="131" spans="2:34" ht="25.5">
      <c r="B131" s="34">
        <f t="shared" si="61"/>
        <v>111</v>
      </c>
      <c r="C131" s="449"/>
      <c r="D131" s="12" t="s">
        <v>80</v>
      </c>
      <c r="E131" s="63"/>
      <c r="F131" s="64"/>
      <c r="G131" s="64"/>
      <c r="H131" s="64"/>
      <c r="I131" s="64"/>
      <c r="J131" s="64"/>
      <c r="K131" s="276"/>
      <c r="L131" s="101"/>
      <c r="M131" s="148" t="str">
        <f>IF(AND(T131=Punkte!$A$15,E131=$C$306,U131=Punkte!$B$17),Punkte!$B$19,IF(AND(T131=Punkte!$A$15,E131=$C$306,U131=Punkte!$C$17),Punkte!$C$19,IF(AND(T131=Punkte!$A$15,E131=$C$306,U131=Punkte!$D$17),Punkte!$D$19,IF(AND(T131=Punkte!$A$15,E131=$C$306,U131=Punkte!$E$17),Punkte!$E$19," "))))</f>
        <v xml:space="preserve"> </v>
      </c>
      <c r="N131" s="149" t="str">
        <f>IF(AND(T131=Punkte!$A$15,F131=$C$306),Punkte!$B$23," ")</f>
        <v xml:space="preserve"> </v>
      </c>
      <c r="O131" s="155">
        <f>IF(ISERROR(IF(AD131&lt;0,,HLOOKUP(AD131,Punkte!$B$4:$F$6,3,FALSE))),,IF(AD131&lt;0,,HLOOKUP(AD131,Punkte!$B$4:$F$6,3,FALSE)))</f>
        <v>0</v>
      </c>
      <c r="P131" s="260">
        <f t="shared" si="50"/>
        <v>0</v>
      </c>
      <c r="Q131" s="150">
        <f>IF(AND(T131=Punkte!$A$15,U131=Punkte!$B$17),Punkte!$B$19,IF(AND(T131=Punkte!$A$15,U131=Punkte!$C$17),Punkte!$C$19,IF(AND(T131=Punkte!$A$15,U131=Punkte!$D$17),Punkte!$D$19,IF(AND(T131=Punkte!$A$15,U131=Punkte!$E$17),Punkte!$E$19,IF(Kriterien!T131=Punkte!$A$2,Punkte!$B$6, " ")))))</f>
        <v>1</v>
      </c>
      <c r="R131" s="396">
        <f t="shared" si="51"/>
        <v>1</v>
      </c>
      <c r="S131" s="100"/>
      <c r="T131" s="178" t="s">
        <v>123</v>
      </c>
      <c r="U131" s="170">
        <v>1</v>
      </c>
      <c r="V131" s="171"/>
      <c r="W131" s="170">
        <f t="shared" si="52"/>
        <v>0</v>
      </c>
      <c r="X131" s="170"/>
      <c r="Y131" s="172">
        <f t="shared" si="53"/>
        <v>0</v>
      </c>
      <c r="Z131" s="172">
        <f t="shared" si="54"/>
        <v>0</v>
      </c>
      <c r="AA131" s="172">
        <f t="shared" si="55"/>
        <v>0</v>
      </c>
      <c r="AB131" s="172">
        <f t="shared" si="56"/>
        <v>0</v>
      </c>
      <c r="AC131" s="172">
        <f t="shared" si="57"/>
        <v>0</v>
      </c>
      <c r="AD131" s="179">
        <f t="shared" si="58"/>
        <v>0</v>
      </c>
      <c r="AE131" s="284" t="str">
        <f t="shared" si="59"/>
        <v>x</v>
      </c>
      <c r="AF131" s="285" t="str">
        <f t="shared" si="60"/>
        <v xml:space="preserve"> </v>
      </c>
    </row>
    <row r="132" spans="2:34" ht="25.5">
      <c r="B132" s="34">
        <f t="shared" si="61"/>
        <v>112</v>
      </c>
      <c r="C132" s="449"/>
      <c r="D132" s="12" t="s">
        <v>328</v>
      </c>
      <c r="E132" s="63"/>
      <c r="F132" s="64"/>
      <c r="G132" s="64"/>
      <c r="H132" s="64"/>
      <c r="I132" s="64"/>
      <c r="J132" s="64"/>
      <c r="K132" s="276"/>
      <c r="L132" s="101"/>
      <c r="M132" s="148" t="str">
        <f>IF(AND(T132=Punkte!$A$15,E132=$C$306,U132=Punkte!$B$17),Punkte!$B$19,IF(AND(T132=Punkte!$A$15,E132=$C$306,U132=Punkte!$C$17),Punkte!$C$19,IF(AND(T132=Punkte!$A$15,E132=$C$306,U132=Punkte!$D$17),Punkte!$D$19,IF(AND(T132=Punkte!$A$15,E132=$C$306,U132=Punkte!$E$17),Punkte!$E$19," "))))</f>
        <v xml:space="preserve"> </v>
      </c>
      <c r="N132" s="149" t="str">
        <f>IF(AND(T132=Punkte!$A$15,F132=$C$306),Punkte!$B$23," ")</f>
        <v xml:space="preserve"> </v>
      </c>
      <c r="O132" s="155">
        <f>IF(ISERROR(IF(AD132&lt;0,,HLOOKUP(AD132,Punkte!$B$4:$F$6,3,FALSE))),,IF(AD132&lt;0,,HLOOKUP(AD132,Punkte!$B$4:$F$6,3,FALSE)))</f>
        <v>0</v>
      </c>
      <c r="P132" s="260">
        <f t="shared" si="50"/>
        <v>0</v>
      </c>
      <c r="Q132" s="150">
        <f>IF(AND(T132=Punkte!$A$15,U132=Punkte!$B$17),Punkte!$B$19,IF(AND(T132=Punkte!$A$15,U132=Punkte!$C$17),Punkte!$C$19,IF(AND(T132=Punkte!$A$15,U132=Punkte!$D$17),Punkte!$D$19,IF(AND(T132=Punkte!$A$15,U132=Punkte!$E$17),Punkte!$E$19,IF(Kriterien!T132=Punkte!$A$2,Punkte!$B$6, " ")))))</f>
        <v>1</v>
      </c>
      <c r="R132" s="396">
        <f t="shared" si="51"/>
        <v>1</v>
      </c>
      <c r="S132" s="100"/>
      <c r="T132" s="178" t="s">
        <v>123</v>
      </c>
      <c r="U132" s="170">
        <v>1</v>
      </c>
      <c r="V132" s="171"/>
      <c r="W132" s="170">
        <f t="shared" si="52"/>
        <v>0</v>
      </c>
      <c r="X132" s="170"/>
      <c r="Y132" s="172">
        <f t="shared" si="53"/>
        <v>0</v>
      </c>
      <c r="Z132" s="172">
        <f t="shared" si="54"/>
        <v>0</v>
      </c>
      <c r="AA132" s="172">
        <f t="shared" si="55"/>
        <v>0</v>
      </c>
      <c r="AB132" s="172">
        <f t="shared" si="56"/>
        <v>0</v>
      </c>
      <c r="AC132" s="172">
        <f t="shared" si="57"/>
        <v>0</v>
      </c>
      <c r="AD132" s="179">
        <f t="shared" si="58"/>
        <v>0</v>
      </c>
      <c r="AE132" s="284" t="str">
        <f t="shared" si="59"/>
        <v>x</v>
      </c>
      <c r="AF132" s="285" t="str">
        <f t="shared" si="60"/>
        <v xml:space="preserve"> </v>
      </c>
    </row>
    <row r="133" spans="2:34" ht="38.25">
      <c r="B133" s="34">
        <f t="shared" si="61"/>
        <v>113</v>
      </c>
      <c r="C133" s="449"/>
      <c r="D133" s="12" t="s">
        <v>81</v>
      </c>
      <c r="E133" s="63"/>
      <c r="F133" s="64"/>
      <c r="G133" s="64"/>
      <c r="H133" s="64"/>
      <c r="I133" s="64"/>
      <c r="J133" s="64"/>
      <c r="K133" s="276"/>
      <c r="L133" s="101"/>
      <c r="M133" s="148" t="str">
        <f>IF(AND(T133=Punkte!$A$15,E133=$C$306,U133=Punkte!$B$17),Punkte!$B$19,IF(AND(T133=Punkte!$A$15,E133=$C$306,U133=Punkte!$C$17),Punkte!$C$19,IF(AND(T133=Punkte!$A$15,E133=$C$306,U133=Punkte!$D$17),Punkte!$D$19,IF(AND(T133=Punkte!$A$15,E133=$C$306,U133=Punkte!$E$17),Punkte!$E$19," "))))</f>
        <v xml:space="preserve"> </v>
      </c>
      <c r="N133" s="149" t="str">
        <f>IF(AND(T133=Punkte!$A$15,F133=$C$306),Punkte!$B$23," ")</f>
        <v xml:space="preserve"> </v>
      </c>
      <c r="O133" s="155">
        <f>IF(ISERROR(IF(AD133&lt;0,,HLOOKUP(AD133,Punkte!$B$4:$F$6,3,FALSE))),,IF(AD133&lt;0,,HLOOKUP(AD133,Punkte!$B$4:$F$6,3,FALSE)))</f>
        <v>0</v>
      </c>
      <c r="P133" s="260">
        <f t="shared" si="50"/>
        <v>0</v>
      </c>
      <c r="Q133" s="150">
        <f>IF(AND(T133=Punkte!$A$15,U133=Punkte!$B$17),Punkte!$B$19,IF(AND(T133=Punkte!$A$15,U133=Punkte!$C$17),Punkte!$C$19,IF(AND(T133=Punkte!$A$15,U133=Punkte!$D$17),Punkte!$D$19,IF(AND(T133=Punkte!$A$15,U133=Punkte!$E$17),Punkte!$E$19,IF(Kriterien!T133=Punkte!$A$2,Punkte!$B$6, " ")))))</f>
        <v>1</v>
      </c>
      <c r="R133" s="396">
        <f t="shared" si="51"/>
        <v>1</v>
      </c>
      <c r="S133" s="100"/>
      <c r="T133" s="178" t="s">
        <v>123</v>
      </c>
      <c r="U133" s="170">
        <v>1</v>
      </c>
      <c r="V133" s="171"/>
      <c r="W133" s="170">
        <f t="shared" si="52"/>
        <v>0</v>
      </c>
      <c r="X133" s="170"/>
      <c r="Y133" s="172">
        <f t="shared" si="53"/>
        <v>0</v>
      </c>
      <c r="Z133" s="172">
        <f t="shared" si="54"/>
        <v>0</v>
      </c>
      <c r="AA133" s="172">
        <f t="shared" si="55"/>
        <v>0</v>
      </c>
      <c r="AB133" s="172">
        <f t="shared" si="56"/>
        <v>0</v>
      </c>
      <c r="AC133" s="172">
        <f t="shared" si="57"/>
        <v>0</v>
      </c>
      <c r="AD133" s="179">
        <f t="shared" si="58"/>
        <v>0</v>
      </c>
      <c r="AE133" s="284" t="str">
        <f t="shared" si="59"/>
        <v>x</v>
      </c>
      <c r="AF133" s="285" t="str">
        <f t="shared" si="60"/>
        <v xml:space="preserve"> </v>
      </c>
    </row>
    <row r="134" spans="2:34" ht="25.5">
      <c r="B134" s="34">
        <f t="shared" si="61"/>
        <v>114</v>
      </c>
      <c r="C134" s="449"/>
      <c r="D134" s="12" t="s">
        <v>77</v>
      </c>
      <c r="E134" s="63"/>
      <c r="F134" s="64"/>
      <c r="G134" s="64"/>
      <c r="H134" s="64"/>
      <c r="I134" s="64"/>
      <c r="J134" s="64"/>
      <c r="K134" s="276"/>
      <c r="L134" s="101"/>
      <c r="M134" s="148" t="str">
        <f>IF(AND(T134=Punkte!$A$15,E134=$C$306,U134=Punkte!$B$17),Punkte!$B$19,IF(AND(T134=Punkte!$A$15,E134=$C$306,U134=Punkte!$C$17),Punkte!$C$19,IF(AND(T134=Punkte!$A$15,E134=$C$306,U134=Punkte!$D$17),Punkte!$D$19,IF(AND(T134=Punkte!$A$15,E134=$C$306,U134=Punkte!$E$17),Punkte!$E$19," "))))</f>
        <v xml:space="preserve"> </v>
      </c>
      <c r="N134" s="149" t="str">
        <f>IF(AND(T134=Punkte!$A$15,F134=$C$306),Punkte!$B$23," ")</f>
        <v xml:space="preserve"> </v>
      </c>
      <c r="O134" s="155">
        <f>IF(ISERROR(IF(AD134&lt;0,,HLOOKUP(AD134,Punkte!$B$4:$F$6,3,FALSE))),,IF(AD134&lt;0,,HLOOKUP(AD134,Punkte!$B$4:$F$6,3,FALSE)))</f>
        <v>0</v>
      </c>
      <c r="P134" s="260">
        <f t="shared" si="50"/>
        <v>0</v>
      </c>
      <c r="Q134" s="150">
        <f>IF(AND(T134=Punkte!$A$15,U134=Punkte!$B$17),Punkte!$B$19,IF(AND(T134=Punkte!$A$15,U134=Punkte!$C$17),Punkte!$C$19,IF(AND(T134=Punkte!$A$15,U134=Punkte!$D$17),Punkte!$D$19,IF(AND(T134=Punkte!$A$15,U134=Punkte!$E$17),Punkte!$E$19,IF(Kriterien!T134=Punkte!$A$2,Punkte!$B$6, " ")))))</f>
        <v>1</v>
      </c>
      <c r="R134" s="396">
        <f t="shared" si="51"/>
        <v>1</v>
      </c>
      <c r="S134" s="100"/>
      <c r="T134" s="178" t="s">
        <v>123</v>
      </c>
      <c r="U134" s="170">
        <v>1</v>
      </c>
      <c r="V134" s="171"/>
      <c r="W134" s="170">
        <f t="shared" si="52"/>
        <v>0</v>
      </c>
      <c r="X134" s="170"/>
      <c r="Y134" s="172">
        <f t="shared" si="53"/>
        <v>0</v>
      </c>
      <c r="Z134" s="172">
        <f t="shared" si="54"/>
        <v>0</v>
      </c>
      <c r="AA134" s="172">
        <f t="shared" si="55"/>
        <v>0</v>
      </c>
      <c r="AB134" s="172">
        <f t="shared" si="56"/>
        <v>0</v>
      </c>
      <c r="AC134" s="172">
        <f t="shared" si="57"/>
        <v>0</v>
      </c>
      <c r="AD134" s="179">
        <f t="shared" si="58"/>
        <v>0</v>
      </c>
      <c r="AE134" s="284" t="str">
        <f t="shared" si="59"/>
        <v>x</v>
      </c>
      <c r="AF134" s="285" t="str">
        <f t="shared" si="60"/>
        <v xml:space="preserve"> </v>
      </c>
    </row>
    <row r="135" spans="2:34" ht="25.5">
      <c r="B135" s="34">
        <f t="shared" si="61"/>
        <v>115</v>
      </c>
      <c r="C135" s="449"/>
      <c r="D135" s="12" t="s">
        <v>83</v>
      </c>
      <c r="E135" s="63"/>
      <c r="F135" s="64"/>
      <c r="G135" s="64"/>
      <c r="H135" s="64"/>
      <c r="I135" s="64"/>
      <c r="J135" s="64"/>
      <c r="K135" s="276"/>
      <c r="L135" s="101"/>
      <c r="M135" s="148" t="str">
        <f>IF(AND(T135=Punkte!$A$15,E135=$C$306,U135=Punkte!$B$17),Punkte!$B$19,IF(AND(T135=Punkte!$A$15,E135=$C$306,U135=Punkte!$C$17),Punkte!$C$19,IF(AND(T135=Punkte!$A$15,E135=$C$306,U135=Punkte!$D$17),Punkte!$D$19,IF(AND(T135=Punkte!$A$15,E135=$C$306,U135=Punkte!$E$17),Punkte!$E$19," "))))</f>
        <v xml:space="preserve"> </v>
      </c>
      <c r="N135" s="149" t="str">
        <f>IF(AND(T135=Punkte!$A$15,F135=$C$306),Punkte!$B$23," ")</f>
        <v xml:space="preserve"> </v>
      </c>
      <c r="O135" s="155">
        <f>IF(ISERROR(IF(AD135&lt;0,,HLOOKUP(AD135,Punkte!$B$4:$F$6,3,FALSE))),,IF(AD135&lt;0,,HLOOKUP(AD135,Punkte!$B$4:$F$6,3,FALSE)))</f>
        <v>0</v>
      </c>
      <c r="P135" s="260">
        <f t="shared" si="50"/>
        <v>0</v>
      </c>
      <c r="Q135" s="150">
        <f>IF(AND(T135=Punkte!$A$15,U135=Punkte!$B$17),Punkte!$B$19,IF(AND(T135=Punkte!$A$15,U135=Punkte!$C$17),Punkte!$C$19,IF(AND(T135=Punkte!$A$15,U135=Punkte!$D$17),Punkte!$D$19,IF(AND(T135=Punkte!$A$15,U135=Punkte!$E$17),Punkte!$E$19,IF(Kriterien!T135=Punkte!$A$2,Punkte!$B$6, " ")))))</f>
        <v>1</v>
      </c>
      <c r="R135" s="396">
        <f t="shared" si="51"/>
        <v>1</v>
      </c>
      <c r="S135" s="100"/>
      <c r="T135" s="178" t="s">
        <v>123</v>
      </c>
      <c r="U135" s="170">
        <v>1</v>
      </c>
      <c r="V135" s="171"/>
      <c r="W135" s="170">
        <f t="shared" si="52"/>
        <v>0</v>
      </c>
      <c r="X135" s="170"/>
      <c r="Y135" s="172">
        <f t="shared" si="53"/>
        <v>0</v>
      </c>
      <c r="Z135" s="172">
        <f t="shared" si="54"/>
        <v>0</v>
      </c>
      <c r="AA135" s="172">
        <f t="shared" si="55"/>
        <v>0</v>
      </c>
      <c r="AB135" s="172">
        <f t="shared" si="56"/>
        <v>0</v>
      </c>
      <c r="AC135" s="172">
        <f t="shared" si="57"/>
        <v>0</v>
      </c>
      <c r="AD135" s="179">
        <f t="shared" si="58"/>
        <v>0</v>
      </c>
      <c r="AE135" s="284" t="str">
        <f t="shared" si="59"/>
        <v>x</v>
      </c>
      <c r="AF135" s="285" t="str">
        <f t="shared" si="60"/>
        <v xml:space="preserve"> </v>
      </c>
    </row>
    <row r="136" spans="2:34" ht="25.5">
      <c r="B136" s="34">
        <f t="shared" si="61"/>
        <v>116</v>
      </c>
      <c r="C136" s="449"/>
      <c r="D136" s="12" t="s">
        <v>72</v>
      </c>
      <c r="E136" s="63"/>
      <c r="F136" s="64"/>
      <c r="G136" s="64"/>
      <c r="H136" s="64"/>
      <c r="I136" s="64"/>
      <c r="J136" s="64"/>
      <c r="K136" s="276"/>
      <c r="L136" s="101"/>
      <c r="M136" s="148" t="str">
        <f>IF(AND(T136=Punkte!$A$15,E136=$C$306,U136=Punkte!$B$17),Punkte!$B$19,IF(AND(T136=Punkte!$A$15,E136=$C$306,U136=Punkte!$C$17),Punkte!$C$19,IF(AND(T136=Punkte!$A$15,E136=$C$306,U136=Punkte!$D$17),Punkte!$D$19,IF(AND(T136=Punkte!$A$15,E136=$C$306,U136=Punkte!$E$17),Punkte!$E$19," "))))</f>
        <v xml:space="preserve"> </v>
      </c>
      <c r="N136" s="149" t="str">
        <f>IF(AND(T136=Punkte!$A$15,F136=$C$306),Punkte!$B$23," ")</f>
        <v xml:space="preserve"> </v>
      </c>
      <c r="O136" s="155">
        <f>IF(ISERROR(IF(AD136&lt;0,,HLOOKUP(AD136,Punkte!$B$4:$F$6,3,FALSE))),,IF(AD136&lt;0,,HLOOKUP(AD136,Punkte!$B$4:$F$6,3,FALSE)))</f>
        <v>0</v>
      </c>
      <c r="P136" s="260">
        <f t="shared" si="50"/>
        <v>0</v>
      </c>
      <c r="Q136" s="150">
        <f>IF(AND(T136=Punkte!$A$15,U136=Punkte!$B$17),Punkte!$B$19,IF(AND(T136=Punkte!$A$15,U136=Punkte!$C$17),Punkte!$C$19,IF(AND(T136=Punkte!$A$15,U136=Punkte!$D$17),Punkte!$D$19,IF(AND(T136=Punkte!$A$15,U136=Punkte!$E$17),Punkte!$E$19,IF(Kriterien!T136=Punkte!$A$2,Punkte!$B$6, " ")))))</f>
        <v>1</v>
      </c>
      <c r="R136" s="396">
        <f t="shared" si="51"/>
        <v>1</v>
      </c>
      <c r="S136" s="100"/>
      <c r="T136" s="178" t="s">
        <v>123</v>
      </c>
      <c r="U136" s="170">
        <v>1</v>
      </c>
      <c r="V136" s="171"/>
      <c r="W136" s="170">
        <f t="shared" si="52"/>
        <v>0</v>
      </c>
      <c r="X136" s="170"/>
      <c r="Y136" s="172">
        <f t="shared" si="53"/>
        <v>0</v>
      </c>
      <c r="Z136" s="172">
        <f t="shared" si="54"/>
        <v>0</v>
      </c>
      <c r="AA136" s="172">
        <f t="shared" si="55"/>
        <v>0</v>
      </c>
      <c r="AB136" s="172">
        <f t="shared" si="56"/>
        <v>0</v>
      </c>
      <c r="AC136" s="172">
        <f t="shared" si="57"/>
        <v>0</v>
      </c>
      <c r="AD136" s="179">
        <f t="shared" si="58"/>
        <v>0</v>
      </c>
      <c r="AE136" s="284" t="str">
        <f t="shared" si="59"/>
        <v>x</v>
      </c>
      <c r="AF136" s="285" t="str">
        <f t="shared" si="60"/>
        <v xml:space="preserve"> </v>
      </c>
    </row>
    <row r="137" spans="2:34">
      <c r="B137" s="34">
        <f t="shared" si="61"/>
        <v>117</v>
      </c>
      <c r="C137" s="449"/>
      <c r="D137" s="12" t="s">
        <v>82</v>
      </c>
      <c r="E137" s="63"/>
      <c r="F137" s="64"/>
      <c r="G137" s="64"/>
      <c r="H137" s="64"/>
      <c r="I137" s="64"/>
      <c r="J137" s="64"/>
      <c r="K137" s="276"/>
      <c r="L137" s="101"/>
      <c r="M137" s="148" t="str">
        <f>IF(AND(T137=Punkte!$A$15,E137=$C$306,U137=Punkte!$B$17),Punkte!$B$19,IF(AND(T137=Punkte!$A$15,E137=$C$306,U137=Punkte!$C$17),Punkte!$C$19,IF(AND(T137=Punkte!$A$15,E137=$C$306,U137=Punkte!$D$17),Punkte!$D$19,IF(AND(T137=Punkte!$A$15,E137=$C$306,U137=Punkte!$E$17),Punkte!$E$19," "))))</f>
        <v xml:space="preserve"> </v>
      </c>
      <c r="N137" s="149" t="str">
        <f>IF(AND(T137=Punkte!$A$15,F137=$C$306),Punkte!$B$23," ")</f>
        <v xml:space="preserve"> </v>
      </c>
      <c r="O137" s="155">
        <f>IF(ISERROR(IF(AD137&lt;0,,HLOOKUP(AD137,Punkte!$B$4:$F$6,3,FALSE))),,IF(AD137&lt;0,,HLOOKUP(AD137,Punkte!$B$4:$F$6,3,FALSE)))</f>
        <v>0</v>
      </c>
      <c r="P137" s="260">
        <f t="shared" si="50"/>
        <v>0</v>
      </c>
      <c r="Q137" s="150">
        <f>IF(AND(T137=Punkte!$A$15,U137=Punkte!$B$17),Punkte!$B$19,IF(AND(T137=Punkte!$A$15,U137=Punkte!$C$17),Punkte!$C$19,IF(AND(T137=Punkte!$A$15,U137=Punkte!$D$17),Punkte!$D$19,IF(AND(T137=Punkte!$A$15,U137=Punkte!$E$17),Punkte!$E$19,IF(Kriterien!T137=Punkte!$A$2,Punkte!$B$6, " ")))))</f>
        <v>1</v>
      </c>
      <c r="R137" s="396">
        <f t="shared" si="51"/>
        <v>1</v>
      </c>
      <c r="S137" s="100"/>
      <c r="T137" s="178" t="s">
        <v>123</v>
      </c>
      <c r="U137" s="170">
        <v>1</v>
      </c>
      <c r="V137" s="171"/>
      <c r="W137" s="170">
        <f t="shared" si="52"/>
        <v>0</v>
      </c>
      <c r="X137" s="170"/>
      <c r="Y137" s="172">
        <f t="shared" si="53"/>
        <v>0</v>
      </c>
      <c r="Z137" s="172">
        <f t="shared" si="54"/>
        <v>0</v>
      </c>
      <c r="AA137" s="172">
        <f t="shared" si="55"/>
        <v>0</v>
      </c>
      <c r="AB137" s="172">
        <f t="shared" si="56"/>
        <v>0</v>
      </c>
      <c r="AC137" s="172">
        <f t="shared" si="57"/>
        <v>0</v>
      </c>
      <c r="AD137" s="179">
        <f t="shared" si="58"/>
        <v>0</v>
      </c>
      <c r="AE137" s="284" t="str">
        <f t="shared" si="59"/>
        <v>x</v>
      </c>
      <c r="AF137" s="285" t="str">
        <f t="shared" si="60"/>
        <v xml:space="preserve"> </v>
      </c>
    </row>
    <row r="138" spans="2:34" ht="25.5">
      <c r="B138" s="34">
        <f t="shared" si="61"/>
        <v>118</v>
      </c>
      <c r="C138" s="450"/>
      <c r="D138" s="30" t="s">
        <v>76</v>
      </c>
      <c r="E138" s="273"/>
      <c r="F138" s="274"/>
      <c r="G138" s="274"/>
      <c r="H138" s="274"/>
      <c r="I138" s="274"/>
      <c r="J138" s="274"/>
      <c r="K138" s="277"/>
      <c r="L138" s="101"/>
      <c r="M138" s="151" t="str">
        <f>IF(AND(T138=Punkte!$A$15,E138=$C$306,U138=Punkte!$B$17),Punkte!$B$19,IF(AND(T138=Punkte!$A$15,E138=$C$306,U138=Punkte!$C$17),Punkte!$C$19,IF(AND(T138=Punkte!$A$15,E138=$C$306,U138=Punkte!$D$17),Punkte!$D$19,IF(AND(T138=Punkte!$A$15,E138=$C$306,U138=Punkte!$E$17),Punkte!$E$19," "))))</f>
        <v xml:space="preserve"> </v>
      </c>
      <c r="N138" s="152" t="str">
        <f>IF(AND(T138=Punkte!$A$15,F138=$C$306),Punkte!$B$23," ")</f>
        <v xml:space="preserve"> </v>
      </c>
      <c r="O138" s="156">
        <f>IF(ISERROR(IF(AD138&lt;0,,HLOOKUP(AD138,Punkte!$B$4:$F$6,3,FALSE))),,IF(AD138&lt;0,,HLOOKUP(AD138,Punkte!$B$4:$F$6,3,FALSE)))</f>
        <v>0</v>
      </c>
      <c r="P138" s="261">
        <f t="shared" si="50"/>
        <v>0</v>
      </c>
      <c r="Q138" s="153">
        <f>IF(AND(T138=Punkte!$A$15,U138=Punkte!$B$17),Punkte!$B$19,IF(AND(T138=Punkte!$A$15,U138=Punkte!$C$17),Punkte!$C$19,IF(AND(T138=Punkte!$A$15,U138=Punkte!$D$17),Punkte!$D$19,IF(AND(T138=Punkte!$A$15,U138=Punkte!$E$17),Punkte!$E$19,IF(Kriterien!T138=Punkte!$A$2,Punkte!$B$6, " ")))))</f>
        <v>1</v>
      </c>
      <c r="R138" s="397">
        <f t="shared" si="51"/>
        <v>1</v>
      </c>
      <c r="S138" s="100"/>
      <c r="T138" s="180" t="s">
        <v>123</v>
      </c>
      <c r="U138" s="173">
        <v>1</v>
      </c>
      <c r="V138" s="174"/>
      <c r="W138" s="173">
        <f t="shared" si="52"/>
        <v>0</v>
      </c>
      <c r="X138" s="173"/>
      <c r="Y138" s="175">
        <f t="shared" si="53"/>
        <v>0</v>
      </c>
      <c r="Z138" s="175">
        <f t="shared" si="54"/>
        <v>0</v>
      </c>
      <c r="AA138" s="175">
        <f t="shared" si="55"/>
        <v>0</v>
      </c>
      <c r="AB138" s="175">
        <f t="shared" si="56"/>
        <v>0</v>
      </c>
      <c r="AC138" s="175">
        <f t="shared" si="57"/>
        <v>0</v>
      </c>
      <c r="AD138" s="181">
        <f t="shared" si="58"/>
        <v>0</v>
      </c>
      <c r="AE138" s="286" t="str">
        <f t="shared" si="59"/>
        <v>x</v>
      </c>
      <c r="AF138" s="287" t="str">
        <f t="shared" si="60"/>
        <v xml:space="preserve"> </v>
      </c>
    </row>
    <row r="139" spans="2:34">
      <c r="B139" s="34">
        <f t="shared" si="61"/>
        <v>119</v>
      </c>
      <c r="C139" s="431" t="s">
        <v>303</v>
      </c>
      <c r="D139" s="27" t="s">
        <v>66</v>
      </c>
      <c r="E139" s="65"/>
      <c r="F139" s="66"/>
      <c r="G139" s="66"/>
      <c r="H139" s="66"/>
      <c r="I139" s="66"/>
      <c r="J139" s="66"/>
      <c r="K139" s="278"/>
      <c r="L139" s="101"/>
      <c r="M139" s="145" t="str">
        <f>IF(AND(T139=Punkte!$A$15,E139=$C$306,U139=Punkte!$B$17),Punkte!$B$19,IF(AND(T139=Punkte!$A$15,E139=$C$306,U139=Punkte!$C$17),Punkte!$C$19,IF(AND(T139=Punkte!$A$15,E139=$C$306,U139=Punkte!$D$17),Punkte!$D$19,IF(AND(T139=Punkte!$A$15,E139=$C$306,U139=Punkte!$E$17),Punkte!$E$19," "))))</f>
        <v xml:space="preserve"> </v>
      </c>
      <c r="N139" s="146" t="str">
        <f>IF(AND(T139=Punkte!$A$15,F139=$C$306),Punkte!$B$23," ")</f>
        <v xml:space="preserve"> </v>
      </c>
      <c r="O139" s="154">
        <f>IF(ISERROR(IF(AD139&lt;0,,HLOOKUP(AD139,Punkte!$B$4:$F$6,3,FALSE))),,IF(AD139&lt;0,,HLOOKUP(AD139,Punkte!$B$4:$F$6,3,FALSE)))</f>
        <v>0</v>
      </c>
      <c r="P139" s="259">
        <f t="shared" si="50"/>
        <v>0</v>
      </c>
      <c r="Q139" s="147">
        <f>IF(AND(T139=Punkte!$A$15,U139=Punkte!$B$17),Punkte!$B$19,IF(AND(T139=Punkte!$A$15,U139=Punkte!$C$17),Punkte!$C$19,IF(AND(T139=Punkte!$A$15,U139=Punkte!$D$17),Punkte!$D$19,IF(AND(T139=Punkte!$A$15,U139=Punkte!$E$17),Punkte!$E$19,IF(Kriterien!T139=Punkte!$A$2,Punkte!$B$6, " ")))))</f>
        <v>1</v>
      </c>
      <c r="R139" s="395">
        <f t="shared" si="51"/>
        <v>1</v>
      </c>
      <c r="S139" s="100"/>
      <c r="T139" s="200" t="s">
        <v>123</v>
      </c>
      <c r="U139" s="201">
        <v>1</v>
      </c>
      <c r="V139" s="202"/>
      <c r="W139" s="201">
        <f t="shared" si="52"/>
        <v>0</v>
      </c>
      <c r="X139" s="201"/>
      <c r="Y139" s="203">
        <f t="shared" si="53"/>
        <v>0</v>
      </c>
      <c r="Z139" s="203">
        <f t="shared" si="54"/>
        <v>0</v>
      </c>
      <c r="AA139" s="203">
        <f t="shared" si="55"/>
        <v>0</v>
      </c>
      <c r="AB139" s="203">
        <f t="shared" si="56"/>
        <v>0</v>
      </c>
      <c r="AC139" s="203">
        <f t="shared" si="57"/>
        <v>0</v>
      </c>
      <c r="AD139" s="204">
        <f t="shared" si="58"/>
        <v>0</v>
      </c>
      <c r="AE139" s="284" t="str">
        <f t="shared" si="59"/>
        <v>x</v>
      </c>
      <c r="AF139" s="285" t="str">
        <f t="shared" si="60"/>
        <v xml:space="preserve"> </v>
      </c>
    </row>
    <row r="140" spans="2:34" ht="25.5">
      <c r="B140" s="34">
        <f t="shared" si="61"/>
        <v>120</v>
      </c>
      <c r="C140" s="435"/>
      <c r="D140" s="23" t="s">
        <v>67</v>
      </c>
      <c r="E140" s="67"/>
      <c r="F140" s="68"/>
      <c r="G140" s="68"/>
      <c r="H140" s="68"/>
      <c r="I140" s="68"/>
      <c r="J140" s="68"/>
      <c r="K140" s="279"/>
      <c r="L140" s="101"/>
      <c r="M140" s="148" t="str">
        <f>IF(AND(T140=Punkte!$A$15,E140=$C$306,U140=Punkte!$B$17),Punkte!$B$19,IF(AND(T140=Punkte!$A$15,E140=$C$306,U140=Punkte!$C$17),Punkte!$C$19,IF(AND(T140=Punkte!$A$15,E140=$C$306,U140=Punkte!$D$17),Punkte!$D$19,IF(AND(T140=Punkte!$A$15,E140=$C$306,U140=Punkte!$E$17),Punkte!$E$19," "))))</f>
        <v xml:space="preserve"> </v>
      </c>
      <c r="N140" s="149" t="str">
        <f>IF(AND(T140=Punkte!$A$15,F140=$C$306),Punkte!$B$23," ")</f>
        <v xml:space="preserve"> </v>
      </c>
      <c r="O140" s="155">
        <f>IF(ISERROR(IF(AD140&lt;0,,HLOOKUP(AD140,Punkte!$B$4:$F$6,3,FALSE))),,IF(AD140&lt;0,,HLOOKUP(AD140,Punkte!$B$4:$F$6,3,FALSE)))</f>
        <v>0</v>
      </c>
      <c r="P140" s="260">
        <f t="shared" si="50"/>
        <v>0</v>
      </c>
      <c r="Q140" s="150">
        <f>IF(AND(T140=Punkte!$A$15,U140=Punkte!$B$17),Punkte!$B$19,IF(AND(T140=Punkte!$A$15,U140=Punkte!$C$17),Punkte!$C$19,IF(AND(T140=Punkte!$A$15,U140=Punkte!$D$17),Punkte!$D$19,IF(AND(T140=Punkte!$A$15,U140=Punkte!$E$17),Punkte!$E$19,IF(Kriterien!T140=Punkte!$A$2,Punkte!$B$6, " ")))))</f>
        <v>2</v>
      </c>
      <c r="R140" s="396">
        <f t="shared" si="51"/>
        <v>2</v>
      </c>
      <c r="S140" s="100"/>
      <c r="T140" s="178" t="s">
        <v>123</v>
      </c>
      <c r="U140" s="170">
        <v>2</v>
      </c>
      <c r="V140" s="171"/>
      <c r="W140" s="170">
        <f t="shared" si="52"/>
        <v>0</v>
      </c>
      <c r="X140" s="170"/>
      <c r="Y140" s="172">
        <f t="shared" si="53"/>
        <v>0</v>
      </c>
      <c r="Z140" s="172">
        <f t="shared" si="54"/>
        <v>0</v>
      </c>
      <c r="AA140" s="172">
        <f t="shared" si="55"/>
        <v>0</v>
      </c>
      <c r="AB140" s="172">
        <f t="shared" si="56"/>
        <v>0</v>
      </c>
      <c r="AC140" s="172">
        <f t="shared" si="57"/>
        <v>0</v>
      </c>
      <c r="AD140" s="179">
        <f t="shared" si="58"/>
        <v>0</v>
      </c>
      <c r="AE140" s="284" t="str">
        <f t="shared" si="59"/>
        <v>x</v>
      </c>
      <c r="AF140" s="285" t="str">
        <f t="shared" si="60"/>
        <v xml:space="preserve"> </v>
      </c>
    </row>
    <row r="141" spans="2:34" ht="25.5">
      <c r="B141" s="34">
        <f t="shared" si="61"/>
        <v>121</v>
      </c>
      <c r="C141" s="435"/>
      <c r="D141" s="23" t="s">
        <v>69</v>
      </c>
      <c r="E141" s="67"/>
      <c r="F141" s="68"/>
      <c r="G141" s="68"/>
      <c r="H141" s="68"/>
      <c r="I141" s="68"/>
      <c r="J141" s="68"/>
      <c r="K141" s="279"/>
      <c r="L141" s="101"/>
      <c r="M141" s="148" t="str">
        <f>IF(AND(T141=Punkte!$A$15,E141=$C$306,U141=Punkte!$B$17),Punkte!$B$19,IF(AND(T141=Punkte!$A$15,E141=$C$306,U141=Punkte!$C$17),Punkte!$C$19,IF(AND(T141=Punkte!$A$15,E141=$C$306,U141=Punkte!$D$17),Punkte!$D$19,IF(AND(T141=Punkte!$A$15,E141=$C$306,U141=Punkte!$E$17),Punkte!$E$19," "))))</f>
        <v xml:space="preserve"> </v>
      </c>
      <c r="N141" s="149" t="str">
        <f>IF(AND(T141=Punkte!$A$15,F141=$C$306),Punkte!$B$23," ")</f>
        <v xml:space="preserve"> </v>
      </c>
      <c r="O141" s="155">
        <f>IF(ISERROR(IF(AD141&lt;0,,HLOOKUP(AD141,Punkte!$B$4:$F$6,3,FALSE))),,IF(AD141&lt;0,,HLOOKUP(AD141,Punkte!$B$4:$F$6,3,FALSE)))</f>
        <v>0</v>
      </c>
      <c r="P141" s="260">
        <f t="shared" si="50"/>
        <v>0</v>
      </c>
      <c r="Q141" s="150">
        <f>IF(AND(T141=Punkte!$A$15,U141=Punkte!$B$17),Punkte!$B$19,IF(AND(T141=Punkte!$A$15,U141=Punkte!$C$17),Punkte!$C$19,IF(AND(T141=Punkte!$A$15,U141=Punkte!$D$17),Punkte!$D$19,IF(AND(T141=Punkte!$A$15,U141=Punkte!$E$17),Punkte!$E$19,IF(Kriterien!T141=Punkte!$A$2,Punkte!$B$6, " ")))))</f>
        <v>1</v>
      </c>
      <c r="R141" s="396">
        <f t="shared" si="51"/>
        <v>1</v>
      </c>
      <c r="S141" s="100"/>
      <c r="T141" s="178" t="s">
        <v>123</v>
      </c>
      <c r="U141" s="191">
        <v>1</v>
      </c>
      <c r="V141" s="171"/>
      <c r="W141" s="170">
        <f t="shared" si="52"/>
        <v>0</v>
      </c>
      <c r="X141" s="170"/>
      <c r="Y141" s="172">
        <f t="shared" si="53"/>
        <v>0</v>
      </c>
      <c r="Z141" s="172">
        <f t="shared" si="54"/>
        <v>0</v>
      </c>
      <c r="AA141" s="172">
        <f t="shared" si="55"/>
        <v>0</v>
      </c>
      <c r="AB141" s="172">
        <f t="shared" si="56"/>
        <v>0</v>
      </c>
      <c r="AC141" s="172">
        <f t="shared" si="57"/>
        <v>0</v>
      </c>
      <c r="AD141" s="179">
        <f t="shared" si="58"/>
        <v>0</v>
      </c>
      <c r="AE141" s="284" t="str">
        <f t="shared" si="59"/>
        <v>x</v>
      </c>
      <c r="AF141" s="285" t="str">
        <f t="shared" si="60"/>
        <v xml:space="preserve"> </v>
      </c>
    </row>
    <row r="142" spans="2:34">
      <c r="B142" s="34">
        <f t="shared" si="61"/>
        <v>122</v>
      </c>
      <c r="C142" s="435"/>
      <c r="D142" s="23" t="s">
        <v>68</v>
      </c>
      <c r="E142" s="67"/>
      <c r="F142" s="68"/>
      <c r="G142" s="68"/>
      <c r="H142" s="68"/>
      <c r="I142" s="68"/>
      <c r="J142" s="68"/>
      <c r="K142" s="279"/>
      <c r="L142" s="101"/>
      <c r="M142" s="148" t="str">
        <f>IF(AND(T142=Punkte!$A$15,E142=$C$306,U142=Punkte!$B$17),Punkte!$B$19,IF(AND(T142=Punkte!$A$15,E142=$C$306,U142=Punkte!$C$17),Punkte!$C$19,IF(AND(T142=Punkte!$A$15,E142=$C$306,U142=Punkte!$D$17),Punkte!$D$19,IF(AND(T142=Punkte!$A$15,E142=$C$306,U142=Punkte!$E$17),Punkte!$E$19," "))))</f>
        <v xml:space="preserve"> </v>
      </c>
      <c r="N142" s="149" t="str">
        <f>IF(AND(T142=Punkte!$A$15,F142=$C$306),Punkte!$B$23," ")</f>
        <v xml:space="preserve"> </v>
      </c>
      <c r="O142" s="155">
        <f>IF(ISERROR(IF(AD142&lt;0,,HLOOKUP(AD142,Punkte!$B$4:$F$6,3,FALSE))),,IF(AD142&lt;0,,HLOOKUP(AD142,Punkte!$B$4:$F$6,3,FALSE)))</f>
        <v>0</v>
      </c>
      <c r="P142" s="260">
        <f t="shared" si="50"/>
        <v>0</v>
      </c>
      <c r="Q142" s="150">
        <f>IF(AND(T142=Punkte!$A$15,U142=Punkte!$B$17),Punkte!$B$19,IF(AND(T142=Punkte!$A$15,U142=Punkte!$C$17),Punkte!$C$19,IF(AND(T142=Punkte!$A$15,U142=Punkte!$D$17),Punkte!$D$19,IF(AND(T142=Punkte!$A$15,U142=Punkte!$E$17),Punkte!$E$19,IF(Kriterien!T142=Punkte!$A$2,Punkte!$B$6, " ")))))</f>
        <v>1</v>
      </c>
      <c r="R142" s="396">
        <f t="shared" si="51"/>
        <v>1</v>
      </c>
      <c r="S142" s="100"/>
      <c r="T142" s="178" t="s">
        <v>123</v>
      </c>
      <c r="U142" s="191">
        <v>1</v>
      </c>
      <c r="V142" s="171"/>
      <c r="W142" s="170">
        <f t="shared" si="52"/>
        <v>0</v>
      </c>
      <c r="X142" s="170"/>
      <c r="Y142" s="172">
        <f t="shared" si="53"/>
        <v>0</v>
      </c>
      <c r="Z142" s="172">
        <f t="shared" si="54"/>
        <v>0</v>
      </c>
      <c r="AA142" s="172">
        <f t="shared" si="55"/>
        <v>0</v>
      </c>
      <c r="AB142" s="172">
        <f t="shared" si="56"/>
        <v>0</v>
      </c>
      <c r="AC142" s="172">
        <f t="shared" si="57"/>
        <v>0</v>
      </c>
      <c r="AD142" s="179">
        <f t="shared" si="58"/>
        <v>0</v>
      </c>
      <c r="AE142" s="284" t="str">
        <f t="shared" si="59"/>
        <v>x</v>
      </c>
      <c r="AF142" s="285" t="str">
        <f t="shared" si="60"/>
        <v xml:space="preserve"> </v>
      </c>
      <c r="AH142" s="109"/>
    </row>
    <row r="143" spans="2:34" ht="25.5">
      <c r="B143" s="34">
        <f t="shared" si="61"/>
        <v>123</v>
      </c>
      <c r="C143" s="435"/>
      <c r="D143" s="23" t="s">
        <v>73</v>
      </c>
      <c r="E143" s="67"/>
      <c r="F143" s="68"/>
      <c r="G143" s="68"/>
      <c r="H143" s="68"/>
      <c r="I143" s="68"/>
      <c r="J143" s="68"/>
      <c r="K143" s="279"/>
      <c r="L143" s="101"/>
      <c r="M143" s="148" t="str">
        <f>IF(AND(T143=Punkte!$A$15,E143=$C$306,U143=Punkte!$B$17),Punkte!$B$19,IF(AND(T143=Punkte!$A$15,E143=$C$306,U143=Punkte!$C$17),Punkte!$C$19,IF(AND(T143=Punkte!$A$15,E143=$C$306,U143=Punkte!$D$17),Punkte!$D$19,IF(AND(T143=Punkte!$A$15,E143=$C$306,U143=Punkte!$E$17),Punkte!$E$19," "))))</f>
        <v xml:space="preserve"> </v>
      </c>
      <c r="N143" s="149" t="str">
        <f>IF(AND(T143=Punkte!$A$15,F143=$C$306),Punkte!$B$23," ")</f>
        <v xml:space="preserve"> </v>
      </c>
      <c r="O143" s="155">
        <f>IF(ISERROR(IF(AD143&lt;0,,HLOOKUP(AD143,Punkte!$B$4:$F$6,3,FALSE))),,IF(AD143&lt;0,,HLOOKUP(AD143,Punkte!$B$4:$F$6,3,FALSE)))</f>
        <v>0</v>
      </c>
      <c r="P143" s="260">
        <f t="shared" si="50"/>
        <v>0</v>
      </c>
      <c r="Q143" s="150">
        <f>IF(AND(T143=Punkte!$A$15,U143=Punkte!$B$17),Punkte!$B$19,IF(AND(T143=Punkte!$A$15,U143=Punkte!$C$17),Punkte!$C$19,IF(AND(T143=Punkte!$A$15,U143=Punkte!$D$17),Punkte!$D$19,IF(AND(T143=Punkte!$A$15,U143=Punkte!$E$17),Punkte!$E$19,IF(Kriterien!T143=Punkte!$A$2,Punkte!$B$6, " ")))))</f>
        <v>1</v>
      </c>
      <c r="R143" s="396">
        <f t="shared" si="51"/>
        <v>1</v>
      </c>
      <c r="S143" s="100"/>
      <c r="T143" s="178" t="s">
        <v>123</v>
      </c>
      <c r="U143" s="191">
        <v>1</v>
      </c>
      <c r="V143" s="171"/>
      <c r="W143" s="170">
        <f t="shared" si="52"/>
        <v>0</v>
      </c>
      <c r="X143" s="170"/>
      <c r="Y143" s="172">
        <f t="shared" si="53"/>
        <v>0</v>
      </c>
      <c r="Z143" s="172">
        <f t="shared" si="54"/>
        <v>0</v>
      </c>
      <c r="AA143" s="172">
        <f t="shared" si="55"/>
        <v>0</v>
      </c>
      <c r="AB143" s="172">
        <f t="shared" si="56"/>
        <v>0</v>
      </c>
      <c r="AC143" s="172">
        <f t="shared" si="57"/>
        <v>0</v>
      </c>
      <c r="AD143" s="179">
        <f t="shared" si="58"/>
        <v>0</v>
      </c>
      <c r="AE143" s="284" t="str">
        <f t="shared" si="59"/>
        <v>x</v>
      </c>
      <c r="AF143" s="285" t="str">
        <f t="shared" si="60"/>
        <v xml:space="preserve"> </v>
      </c>
      <c r="AH143" s="109"/>
    </row>
    <row r="144" spans="2:34">
      <c r="B144" s="34">
        <f t="shared" si="61"/>
        <v>124</v>
      </c>
      <c r="C144" s="435"/>
      <c r="D144" s="23" t="s">
        <v>70</v>
      </c>
      <c r="E144" s="67"/>
      <c r="F144" s="68"/>
      <c r="G144" s="68"/>
      <c r="H144" s="68"/>
      <c r="I144" s="68"/>
      <c r="J144" s="68"/>
      <c r="K144" s="279"/>
      <c r="L144" s="101"/>
      <c r="M144" s="148" t="str">
        <f>IF(AND(T144=Punkte!$A$15,E144=$C$306,U144=Punkte!$B$17),Punkte!$B$19,IF(AND(T144=Punkte!$A$15,E144=$C$306,U144=Punkte!$C$17),Punkte!$C$19,IF(AND(T144=Punkte!$A$15,E144=$C$306,U144=Punkte!$D$17),Punkte!$D$19,IF(AND(T144=Punkte!$A$15,E144=$C$306,U144=Punkte!$E$17),Punkte!$E$19," "))))</f>
        <v xml:space="preserve"> </v>
      </c>
      <c r="N144" s="149" t="str">
        <f>IF(AND(T144=Punkte!$A$15,F144=$C$306),Punkte!$B$23," ")</f>
        <v xml:space="preserve"> </v>
      </c>
      <c r="O144" s="155">
        <f>IF(ISERROR(IF(AD144&lt;0,,HLOOKUP(AD144,Punkte!$B$4:$F$6,3,FALSE))),,IF(AD144&lt;0,,HLOOKUP(AD144,Punkte!$B$4:$F$6,3,FALSE)))</f>
        <v>0</v>
      </c>
      <c r="P144" s="260">
        <f t="shared" si="50"/>
        <v>0</v>
      </c>
      <c r="Q144" s="150">
        <f>IF(AND(T144=Punkte!$A$15,U144=Punkte!$B$17),Punkte!$B$19,IF(AND(T144=Punkte!$A$15,U144=Punkte!$C$17),Punkte!$C$19,IF(AND(T144=Punkte!$A$15,U144=Punkte!$D$17),Punkte!$D$19,IF(AND(T144=Punkte!$A$15,U144=Punkte!$E$17),Punkte!$E$19,IF(Kriterien!T144=Punkte!$A$2,Punkte!$B$6, " ")))))</f>
        <v>2</v>
      </c>
      <c r="R144" s="396">
        <f t="shared" si="51"/>
        <v>2</v>
      </c>
      <c r="S144" s="100"/>
      <c r="T144" s="178" t="s">
        <v>123</v>
      </c>
      <c r="U144" s="191">
        <v>2</v>
      </c>
      <c r="V144" s="171"/>
      <c r="W144" s="170">
        <f t="shared" si="52"/>
        <v>0</v>
      </c>
      <c r="X144" s="170"/>
      <c r="Y144" s="172">
        <f t="shared" si="53"/>
        <v>0</v>
      </c>
      <c r="Z144" s="172">
        <f t="shared" si="54"/>
        <v>0</v>
      </c>
      <c r="AA144" s="172">
        <f t="shared" si="55"/>
        <v>0</v>
      </c>
      <c r="AB144" s="172">
        <f t="shared" si="56"/>
        <v>0</v>
      </c>
      <c r="AC144" s="172">
        <f t="shared" si="57"/>
        <v>0</v>
      </c>
      <c r="AD144" s="179">
        <f t="shared" si="58"/>
        <v>0</v>
      </c>
      <c r="AE144" s="284" t="str">
        <f t="shared" si="59"/>
        <v>x</v>
      </c>
      <c r="AF144" s="285" t="str">
        <f t="shared" si="60"/>
        <v xml:space="preserve"> </v>
      </c>
      <c r="AH144" s="109"/>
    </row>
    <row r="145" spans="2:34" ht="38.25">
      <c r="B145" s="34">
        <f t="shared" si="61"/>
        <v>125</v>
      </c>
      <c r="C145" s="435"/>
      <c r="D145" s="23" t="s">
        <v>71</v>
      </c>
      <c r="E145" s="67"/>
      <c r="F145" s="68"/>
      <c r="G145" s="68"/>
      <c r="H145" s="68"/>
      <c r="I145" s="68"/>
      <c r="J145" s="68"/>
      <c r="K145" s="279"/>
      <c r="L145" s="101"/>
      <c r="M145" s="148" t="str">
        <f>IF(AND(T145=Punkte!$A$15,E145=$C$306,U145=Punkte!$B$17),Punkte!$B$19,IF(AND(T145=Punkte!$A$15,E145=$C$306,U145=Punkte!$C$17),Punkte!$C$19,IF(AND(T145=Punkte!$A$15,E145=$C$306,U145=Punkte!$D$17),Punkte!$D$19,IF(AND(T145=Punkte!$A$15,E145=$C$306,U145=Punkte!$E$17),Punkte!$E$19," "))))</f>
        <v xml:space="preserve"> </v>
      </c>
      <c r="N145" s="149" t="str">
        <f>IF(AND(T145=Punkte!$A$15,F145=$C$306),Punkte!$B$23," ")</f>
        <v xml:space="preserve"> </v>
      </c>
      <c r="O145" s="155">
        <f>IF(ISERROR(IF(AD145&lt;0,,HLOOKUP(AD145,Punkte!$B$4:$F$6,3,FALSE))),,IF(AD145&lt;0,,HLOOKUP(AD145,Punkte!$B$4:$F$6,3,FALSE)))</f>
        <v>0</v>
      </c>
      <c r="P145" s="260">
        <f t="shared" si="50"/>
        <v>0</v>
      </c>
      <c r="Q145" s="150">
        <f>IF(AND(T145=Punkte!$A$15,U145=Punkte!$B$17),Punkte!$B$19,IF(AND(T145=Punkte!$A$15,U145=Punkte!$C$17),Punkte!$C$19,IF(AND(T145=Punkte!$A$15,U145=Punkte!$D$17),Punkte!$D$19,IF(AND(T145=Punkte!$A$15,U145=Punkte!$E$17),Punkte!$E$19,IF(Kriterien!T145=Punkte!$A$2,Punkte!$B$6, " ")))))</f>
        <v>1</v>
      </c>
      <c r="R145" s="396">
        <f t="shared" si="51"/>
        <v>1</v>
      </c>
      <c r="S145" s="100"/>
      <c r="T145" s="178" t="s">
        <v>123</v>
      </c>
      <c r="U145" s="191">
        <v>1</v>
      </c>
      <c r="V145" s="171"/>
      <c r="W145" s="170">
        <f t="shared" si="52"/>
        <v>0</v>
      </c>
      <c r="X145" s="170"/>
      <c r="Y145" s="172">
        <f t="shared" si="53"/>
        <v>0</v>
      </c>
      <c r="Z145" s="172">
        <f t="shared" si="54"/>
        <v>0</v>
      </c>
      <c r="AA145" s="172">
        <f t="shared" si="55"/>
        <v>0</v>
      </c>
      <c r="AB145" s="172">
        <f t="shared" si="56"/>
        <v>0</v>
      </c>
      <c r="AC145" s="172">
        <f t="shared" si="57"/>
        <v>0</v>
      </c>
      <c r="AD145" s="179">
        <f t="shared" si="58"/>
        <v>0</v>
      </c>
      <c r="AE145" s="284" t="str">
        <f t="shared" si="59"/>
        <v>x</v>
      </c>
      <c r="AF145" s="285" t="str">
        <f t="shared" si="60"/>
        <v xml:space="preserve"> </v>
      </c>
      <c r="AH145" s="109"/>
    </row>
    <row r="146" spans="2:34" ht="25.5">
      <c r="B146" s="34">
        <f t="shared" si="61"/>
        <v>126</v>
      </c>
      <c r="C146" s="435"/>
      <c r="D146" s="23" t="s">
        <v>80</v>
      </c>
      <c r="E146" s="67"/>
      <c r="F146" s="68"/>
      <c r="G146" s="68"/>
      <c r="H146" s="68"/>
      <c r="I146" s="68"/>
      <c r="J146" s="68"/>
      <c r="K146" s="279"/>
      <c r="L146" s="101"/>
      <c r="M146" s="148" t="str">
        <f>IF(AND(T146=Punkte!$A$15,E146=$C$306,U146=Punkte!$B$17),Punkte!$B$19,IF(AND(T146=Punkte!$A$15,E146=$C$306,U146=Punkte!$C$17),Punkte!$C$19,IF(AND(T146=Punkte!$A$15,E146=$C$306,U146=Punkte!$D$17),Punkte!$D$19,IF(AND(T146=Punkte!$A$15,E146=$C$306,U146=Punkte!$E$17),Punkte!$E$19," "))))</f>
        <v xml:space="preserve"> </v>
      </c>
      <c r="N146" s="149" t="str">
        <f>IF(AND(T146=Punkte!$A$15,F146=$C$306),Punkte!$B$23," ")</f>
        <v xml:space="preserve"> </v>
      </c>
      <c r="O146" s="155">
        <f>IF(ISERROR(IF(AD146&lt;0,,HLOOKUP(AD146,Punkte!$B$4:$F$6,3,FALSE))),,IF(AD146&lt;0,,HLOOKUP(AD146,Punkte!$B$4:$F$6,3,FALSE)))</f>
        <v>0</v>
      </c>
      <c r="P146" s="260">
        <f t="shared" si="50"/>
        <v>0</v>
      </c>
      <c r="Q146" s="150">
        <f>IF(AND(T146=Punkte!$A$15,U146=Punkte!$B$17),Punkte!$B$19,IF(AND(T146=Punkte!$A$15,U146=Punkte!$C$17),Punkte!$C$19,IF(AND(T146=Punkte!$A$15,U146=Punkte!$D$17),Punkte!$D$19,IF(AND(T146=Punkte!$A$15,U146=Punkte!$E$17),Punkte!$E$19,IF(Kriterien!T146=Punkte!$A$2,Punkte!$B$6, " ")))))</f>
        <v>1</v>
      </c>
      <c r="R146" s="396">
        <f t="shared" si="51"/>
        <v>1</v>
      </c>
      <c r="S146" s="100"/>
      <c r="T146" s="178" t="s">
        <v>123</v>
      </c>
      <c r="U146" s="191">
        <v>1</v>
      </c>
      <c r="V146" s="171"/>
      <c r="W146" s="170">
        <f t="shared" si="52"/>
        <v>0</v>
      </c>
      <c r="X146" s="170"/>
      <c r="Y146" s="172">
        <f t="shared" si="53"/>
        <v>0</v>
      </c>
      <c r="Z146" s="172">
        <f t="shared" si="54"/>
        <v>0</v>
      </c>
      <c r="AA146" s="172">
        <f t="shared" si="55"/>
        <v>0</v>
      </c>
      <c r="AB146" s="172">
        <f t="shared" si="56"/>
        <v>0</v>
      </c>
      <c r="AC146" s="172">
        <f t="shared" si="57"/>
        <v>0</v>
      </c>
      <c r="AD146" s="179">
        <f t="shared" si="58"/>
        <v>0</v>
      </c>
      <c r="AE146" s="284" t="str">
        <f t="shared" si="59"/>
        <v>x</v>
      </c>
      <c r="AF146" s="285" t="str">
        <f t="shared" si="60"/>
        <v xml:space="preserve"> </v>
      </c>
      <c r="AH146" s="109"/>
    </row>
    <row r="147" spans="2:34" ht="25.5">
      <c r="B147" s="34">
        <f t="shared" si="61"/>
        <v>127</v>
      </c>
      <c r="C147" s="435"/>
      <c r="D147" s="23" t="s">
        <v>72</v>
      </c>
      <c r="E147" s="67"/>
      <c r="F147" s="68"/>
      <c r="G147" s="68"/>
      <c r="H147" s="68"/>
      <c r="I147" s="68"/>
      <c r="J147" s="68"/>
      <c r="K147" s="279"/>
      <c r="L147" s="101"/>
      <c r="M147" s="148" t="str">
        <f>IF(AND(T147=Punkte!$A$15,E147=$C$306,U147=Punkte!$B$17),Punkte!$B$19,IF(AND(T147=Punkte!$A$15,E147=$C$306,U147=Punkte!$C$17),Punkte!$C$19,IF(AND(T147=Punkte!$A$15,E147=$C$306,U147=Punkte!$D$17),Punkte!$D$19,IF(AND(T147=Punkte!$A$15,E147=$C$306,U147=Punkte!$E$17),Punkte!$E$19," "))))</f>
        <v xml:space="preserve"> </v>
      </c>
      <c r="N147" s="149" t="str">
        <f>IF(AND(T147=Punkte!$A$15,F147=$C$306),Punkte!$B$23," ")</f>
        <v xml:space="preserve"> </v>
      </c>
      <c r="O147" s="155">
        <f>IF(ISERROR(IF(AD147&lt;0,,HLOOKUP(AD147,Punkte!$B$4:$F$6,3,FALSE))),,IF(AD147&lt;0,,HLOOKUP(AD147,Punkte!$B$4:$F$6,3,FALSE)))</f>
        <v>0</v>
      </c>
      <c r="P147" s="260">
        <f t="shared" si="50"/>
        <v>0</v>
      </c>
      <c r="Q147" s="150">
        <f>IF(AND(T147=Punkte!$A$15,U147=Punkte!$B$17),Punkte!$B$19,IF(AND(T147=Punkte!$A$15,U147=Punkte!$C$17),Punkte!$C$19,IF(AND(T147=Punkte!$A$15,U147=Punkte!$D$17),Punkte!$D$19,IF(AND(T147=Punkte!$A$15,U147=Punkte!$E$17),Punkte!$E$19,IF(Kriterien!T147=Punkte!$A$2,Punkte!$B$6, " ")))))</f>
        <v>1</v>
      </c>
      <c r="R147" s="396">
        <f t="shared" si="51"/>
        <v>1</v>
      </c>
      <c r="S147" s="100"/>
      <c r="T147" s="178" t="s">
        <v>123</v>
      </c>
      <c r="U147" s="191">
        <v>1</v>
      </c>
      <c r="V147" s="171"/>
      <c r="W147" s="170">
        <f t="shared" si="52"/>
        <v>0</v>
      </c>
      <c r="X147" s="170"/>
      <c r="Y147" s="172">
        <f t="shared" si="53"/>
        <v>0</v>
      </c>
      <c r="Z147" s="172">
        <f t="shared" si="54"/>
        <v>0</v>
      </c>
      <c r="AA147" s="172">
        <f t="shared" si="55"/>
        <v>0</v>
      </c>
      <c r="AB147" s="172">
        <f t="shared" si="56"/>
        <v>0</v>
      </c>
      <c r="AC147" s="172">
        <f t="shared" si="57"/>
        <v>0</v>
      </c>
      <c r="AD147" s="179">
        <f t="shared" si="58"/>
        <v>0</v>
      </c>
      <c r="AE147" s="284" t="str">
        <f t="shared" si="59"/>
        <v>x</v>
      </c>
      <c r="AF147" s="285" t="str">
        <f t="shared" si="60"/>
        <v xml:space="preserve"> </v>
      </c>
      <c r="AH147" s="109"/>
    </row>
    <row r="148" spans="2:34">
      <c r="B148" s="34">
        <f t="shared" si="61"/>
        <v>128</v>
      </c>
      <c r="C148" s="435"/>
      <c r="D148" s="23" t="s">
        <v>227</v>
      </c>
      <c r="E148" s="67"/>
      <c r="F148" s="68"/>
      <c r="G148" s="68"/>
      <c r="H148" s="68"/>
      <c r="I148" s="68"/>
      <c r="J148" s="68"/>
      <c r="K148" s="279"/>
      <c r="L148" s="101"/>
      <c r="M148" s="148" t="str">
        <f>IF(AND(T148=Punkte!$A$15,E148=$C$306,U148=Punkte!$B$17),Punkte!$B$19,IF(AND(T148=Punkte!$A$15,E148=$C$306,U148=Punkte!$C$17),Punkte!$C$19,IF(AND(T148=Punkte!$A$15,E148=$C$306,U148=Punkte!$D$17),Punkte!$D$19,IF(AND(T148=Punkte!$A$15,E148=$C$306,U148=Punkte!$E$17),Punkte!$E$19," "))))</f>
        <v xml:space="preserve"> </v>
      </c>
      <c r="N148" s="149" t="str">
        <f>IF(AND(T148=Punkte!$A$15,F148=$C$306),Punkte!$B$23," ")</f>
        <v xml:space="preserve"> </v>
      </c>
      <c r="O148" s="155">
        <f>IF(ISERROR(IF(AD148&lt;0,,HLOOKUP(AD148,Punkte!$B$4:$F$6,3,FALSE))),,IF(AD148&lt;0,,HLOOKUP(AD148,Punkte!$B$4:$F$6,3,FALSE)))</f>
        <v>0</v>
      </c>
      <c r="P148" s="260">
        <f t="shared" si="50"/>
        <v>0</v>
      </c>
      <c r="Q148" s="150">
        <f>IF(AND(T148=Punkte!$A$15,U148=Punkte!$B$17),Punkte!$B$19,IF(AND(T148=Punkte!$A$15,U148=Punkte!$C$17),Punkte!$C$19,IF(AND(T148=Punkte!$A$15,U148=Punkte!$D$17),Punkte!$D$19,IF(AND(T148=Punkte!$A$15,U148=Punkte!$E$17),Punkte!$E$19,IF(Kriterien!T148=Punkte!$A$2,Punkte!$B$6, " ")))))</f>
        <v>1</v>
      </c>
      <c r="R148" s="396">
        <f t="shared" si="51"/>
        <v>1</v>
      </c>
      <c r="S148" s="100"/>
      <c r="T148" s="178" t="s">
        <v>123</v>
      </c>
      <c r="U148" s="191">
        <v>1</v>
      </c>
      <c r="V148" s="171"/>
      <c r="W148" s="170">
        <f t="shared" si="52"/>
        <v>0</v>
      </c>
      <c r="X148" s="170"/>
      <c r="Y148" s="172">
        <f t="shared" si="53"/>
        <v>0</v>
      </c>
      <c r="Z148" s="172">
        <f t="shared" si="54"/>
        <v>0</v>
      </c>
      <c r="AA148" s="172">
        <f t="shared" si="55"/>
        <v>0</v>
      </c>
      <c r="AB148" s="172">
        <f t="shared" si="56"/>
        <v>0</v>
      </c>
      <c r="AC148" s="172">
        <f t="shared" si="57"/>
        <v>0</v>
      </c>
      <c r="AD148" s="179">
        <f t="shared" si="58"/>
        <v>0</v>
      </c>
      <c r="AE148" s="284" t="str">
        <f t="shared" si="59"/>
        <v>x</v>
      </c>
      <c r="AF148" s="285" t="str">
        <f t="shared" si="60"/>
        <v xml:space="preserve"> </v>
      </c>
      <c r="AH148" s="109"/>
    </row>
    <row r="149" spans="2:34" ht="25.5">
      <c r="B149" s="34">
        <f t="shared" si="61"/>
        <v>129</v>
      </c>
      <c r="C149" s="436"/>
      <c r="D149" s="28" t="s">
        <v>74</v>
      </c>
      <c r="E149" s="69"/>
      <c r="F149" s="70"/>
      <c r="G149" s="70"/>
      <c r="H149" s="70"/>
      <c r="I149" s="70"/>
      <c r="J149" s="70"/>
      <c r="K149" s="280"/>
      <c r="L149" s="101"/>
      <c r="M149" s="151" t="str">
        <f>IF(AND(T149=Punkte!$A$15,E149=$C$306,U149=Punkte!$B$17),Punkte!$B$19,IF(AND(T149=Punkte!$A$15,E149=$C$306,U149=Punkte!$C$17),Punkte!$C$19,IF(AND(T149=Punkte!$A$15,E149=$C$306,U149=Punkte!$D$17),Punkte!$D$19,IF(AND(T149=Punkte!$A$15,E149=$C$306,U149=Punkte!$E$17),Punkte!$E$19," "))))</f>
        <v xml:space="preserve"> </v>
      </c>
      <c r="N149" s="152" t="str">
        <f>IF(AND(T149=Punkte!$A$15,F149=$C$306),Punkte!$B$23," ")</f>
        <v xml:space="preserve"> </v>
      </c>
      <c r="O149" s="156">
        <f>IF(ISERROR(IF(AD149&lt;0,,HLOOKUP(AD149,Punkte!$B$4:$F$6,3,FALSE))),,IF(AD149&lt;0,,HLOOKUP(AD149,Punkte!$B$4:$F$6,3,FALSE)))</f>
        <v>0</v>
      </c>
      <c r="P149" s="261">
        <f t="shared" si="50"/>
        <v>0</v>
      </c>
      <c r="Q149" s="153">
        <f>IF(AND(T149=Punkte!$A$15,U149=Punkte!$B$17),Punkte!$B$19,IF(AND(T149=Punkte!$A$15,U149=Punkte!$C$17),Punkte!$C$19,IF(AND(T149=Punkte!$A$15,U149=Punkte!$D$17),Punkte!$D$19,IF(AND(T149=Punkte!$A$15,U149=Punkte!$E$17),Punkte!$E$19,IF(Kriterien!T149=Punkte!$A$2,Punkte!$B$6, " ")))))</f>
        <v>2</v>
      </c>
      <c r="R149" s="397">
        <f t="shared" si="51"/>
        <v>2</v>
      </c>
      <c r="S149" s="100"/>
      <c r="T149" s="180" t="s">
        <v>123</v>
      </c>
      <c r="U149" s="192">
        <v>2</v>
      </c>
      <c r="V149" s="174"/>
      <c r="W149" s="173">
        <f t="shared" si="52"/>
        <v>0</v>
      </c>
      <c r="X149" s="173"/>
      <c r="Y149" s="175">
        <f t="shared" si="53"/>
        <v>0</v>
      </c>
      <c r="Z149" s="175">
        <f t="shared" si="54"/>
        <v>0</v>
      </c>
      <c r="AA149" s="175">
        <f t="shared" si="55"/>
        <v>0</v>
      </c>
      <c r="AB149" s="175">
        <f t="shared" si="56"/>
        <v>0</v>
      </c>
      <c r="AC149" s="175">
        <f t="shared" si="57"/>
        <v>0</v>
      </c>
      <c r="AD149" s="181">
        <f t="shared" si="58"/>
        <v>0</v>
      </c>
      <c r="AE149" s="286" t="str">
        <f t="shared" si="59"/>
        <v>x</v>
      </c>
      <c r="AF149" s="287" t="str">
        <f t="shared" si="60"/>
        <v xml:space="preserve"> </v>
      </c>
      <c r="AH149" s="109"/>
    </row>
    <row r="150" spans="2:34" ht="20.25" customHeight="1">
      <c r="B150" s="16"/>
      <c r="C150" s="19"/>
      <c r="D150" s="17"/>
      <c r="E150" s="17"/>
      <c r="F150" s="17"/>
      <c r="G150" s="423" t="s">
        <v>207</v>
      </c>
      <c r="H150" s="424"/>
      <c r="I150" s="425"/>
      <c r="J150" s="426">
        <f>P150/Q150</f>
        <v>0</v>
      </c>
      <c r="K150" s="427"/>
      <c r="L150" s="101"/>
      <c r="M150" s="133">
        <f>SUM(M126:M149)</f>
        <v>0</v>
      </c>
      <c r="N150" s="133">
        <f>SUM(N126:N149)</f>
        <v>0</v>
      </c>
      <c r="O150" s="133">
        <f>SUM(O126:O149)</f>
        <v>0</v>
      </c>
      <c r="P150" s="161">
        <f>SUM(P126:P149)</f>
        <v>0</v>
      </c>
      <c r="Q150" s="103">
        <f>SUM(Q126:Q149)</f>
        <v>28</v>
      </c>
      <c r="R150" s="414">
        <f t="shared" si="51"/>
        <v>28</v>
      </c>
      <c r="S150" s="100"/>
      <c r="T150" s="121" t="s">
        <v>220</v>
      </c>
      <c r="U150" s="115">
        <v>0.75</v>
      </c>
      <c r="V150" s="73"/>
      <c r="W150" s="281">
        <f>Q150*U150</f>
        <v>21</v>
      </c>
      <c r="X150" s="112"/>
      <c r="Y150" s="112"/>
      <c r="Z150" s="112"/>
      <c r="AA150" s="112"/>
      <c r="AB150" s="112"/>
      <c r="AC150" s="112"/>
      <c r="AD150" s="132"/>
      <c r="AF150" s="109"/>
    </row>
    <row r="151" spans="2:34" ht="45" customHeight="1">
      <c r="B151" s="454" t="s">
        <v>210</v>
      </c>
      <c r="C151" s="455"/>
      <c r="D151" s="437" t="s">
        <v>235</v>
      </c>
      <c r="E151" s="437"/>
      <c r="F151" s="437"/>
      <c r="G151" s="437"/>
      <c r="H151" s="437"/>
      <c r="I151" s="437"/>
      <c r="J151" s="437"/>
      <c r="K151" s="438"/>
      <c r="L151" s="101"/>
      <c r="M151" s="139"/>
      <c r="N151" s="139"/>
      <c r="O151" s="139"/>
      <c r="P151" s="140"/>
      <c r="Q151" s="141"/>
      <c r="R151" s="399"/>
      <c r="S151" s="100"/>
      <c r="T151" s="142"/>
      <c r="U151" s="143"/>
      <c r="V151" s="144"/>
      <c r="W151" s="74"/>
      <c r="X151" s="86"/>
      <c r="Y151" s="126"/>
      <c r="Z151" s="126"/>
      <c r="AA151" s="126"/>
      <c r="AB151" s="126"/>
      <c r="AC151" s="126"/>
      <c r="AD151" s="85"/>
      <c r="AF151" s="109"/>
    </row>
    <row r="152" spans="2:34" s="75" customFormat="1" ht="12" customHeight="1">
      <c r="B152" s="79"/>
      <c r="C152" s="78"/>
      <c r="D152" s="79"/>
      <c r="E152" s="79"/>
      <c r="F152" s="79"/>
      <c r="G152" s="80"/>
      <c r="H152" s="80"/>
      <c r="I152" s="80"/>
      <c r="J152" s="80"/>
      <c r="K152" s="76"/>
      <c r="L152" s="101"/>
      <c r="M152" s="136"/>
      <c r="N152" s="136"/>
      <c r="O152" s="136"/>
      <c r="P152" s="137"/>
      <c r="Q152" s="138"/>
      <c r="R152" s="400"/>
      <c r="S152" s="100"/>
      <c r="T152" s="117"/>
      <c r="U152" s="118"/>
      <c r="V152" s="119"/>
      <c r="W152" s="120"/>
      <c r="X152" s="86"/>
      <c r="Y152" s="81"/>
      <c r="Z152" s="81"/>
      <c r="AA152" s="81"/>
      <c r="AB152" s="81"/>
      <c r="AC152" s="81"/>
      <c r="AD152" s="85"/>
      <c r="AF152" s="134"/>
      <c r="AG152" s="244"/>
      <c r="AH152" s="244"/>
    </row>
    <row r="153" spans="2:34" s="1" customFormat="1" ht="30" customHeight="1">
      <c r="B153" s="228" t="s">
        <v>175</v>
      </c>
      <c r="C153" s="19" t="s">
        <v>174</v>
      </c>
      <c r="D153" s="17"/>
      <c r="E153" s="17"/>
      <c r="F153" s="17"/>
      <c r="G153" s="17"/>
      <c r="H153" s="17"/>
      <c r="I153" s="17"/>
      <c r="J153" s="17"/>
      <c r="K153" s="246"/>
      <c r="L153" s="101"/>
      <c r="M153" s="96"/>
      <c r="N153" s="91"/>
      <c r="O153" s="106"/>
      <c r="P153" s="245"/>
      <c r="Q153" s="91"/>
      <c r="R153" s="401"/>
      <c r="S153" s="100"/>
      <c r="T153" s="96"/>
      <c r="U153" s="91"/>
      <c r="V153" s="91"/>
      <c r="W153" s="17"/>
      <c r="X153" s="106"/>
      <c r="Y153" s="106"/>
      <c r="Z153" s="106"/>
      <c r="AA153" s="106"/>
      <c r="AB153" s="106"/>
      <c r="AC153" s="106"/>
      <c r="AD153" s="92"/>
      <c r="AE153" s="106"/>
      <c r="AF153" s="106"/>
      <c r="AG153" s="243"/>
      <c r="AH153" s="243"/>
    </row>
    <row r="154" spans="2:34" s="1" customFormat="1" ht="25.5">
      <c r="B154" s="34">
        <f>B149+1</f>
        <v>130</v>
      </c>
      <c r="C154" s="428" t="s">
        <v>95</v>
      </c>
      <c r="D154" s="29" t="s">
        <v>341</v>
      </c>
      <c r="E154" s="271"/>
      <c r="F154" s="272"/>
      <c r="G154" s="272"/>
      <c r="H154" s="272"/>
      <c r="I154" s="272"/>
      <c r="J154" s="272"/>
      <c r="K154" s="275"/>
      <c r="L154" s="101"/>
      <c r="M154" s="145" t="str">
        <f>IF(AND(T154=Punkte!$A$15,E154=$C$306,U154=Punkte!$B$17),Punkte!$B$19,IF(AND(T154=Punkte!$A$15,E154=$C$306,U154=Punkte!$C$17),Punkte!$C$19,IF(AND(T154=Punkte!$A$15,E154=$C$306,U154=Punkte!$D$17),Punkte!$D$19,IF(AND(T154=Punkte!$A$15,E154=$C$306,U154=Punkte!$E$17),Punkte!$E$19," "))))</f>
        <v xml:space="preserve"> </v>
      </c>
      <c r="N154" s="146" t="str">
        <f>IF(AND(T154=Punkte!$A$15,F154=$C$306),Punkte!$B$23," ")</f>
        <v xml:space="preserve"> </v>
      </c>
      <c r="O154" s="154">
        <f>IF(ISERROR(IF(AD154&lt;0,,HLOOKUP(AD154,Punkte!$B$4:$F$6,3,FALSE))),,IF(AD154&lt;0,,HLOOKUP(AD154,Punkte!$B$4:$F$6,3,FALSE)))</f>
        <v>0</v>
      </c>
      <c r="P154" s="259">
        <f t="shared" ref="P154:P200" si="62">SUM(M154:O154)</f>
        <v>0</v>
      </c>
      <c r="Q154" s="147">
        <f>IF(AND(T154=Punkte!$A$15,U154=Punkte!$B$17),Punkte!$B$19,IF(AND(T154=Punkte!$A$15,U154=Punkte!$C$17),Punkte!$C$19,IF(AND(T154=Punkte!$A$15,U154=Punkte!$D$17),Punkte!$D$19,IF(AND(T154=Punkte!$A$15,U154=Punkte!$E$17),Punkte!$E$19,IF(Kriterien!T154=Punkte!$A$2,Punkte!$B$6, " ")))))</f>
        <v>1</v>
      </c>
      <c r="R154" s="395">
        <f t="shared" ref="R154:R201" si="63">Q154-P154</f>
        <v>1</v>
      </c>
      <c r="S154" s="100"/>
      <c r="T154" s="176" t="s">
        <v>125</v>
      </c>
      <c r="U154" s="167"/>
      <c r="V154" s="168"/>
      <c r="W154" s="167">
        <f t="shared" ref="W154:W200" si="64">COUNTIF(E154:K154,$C$306)</f>
        <v>0</v>
      </c>
      <c r="X154" s="193"/>
      <c r="Y154" s="169">
        <f t="shared" ref="Y154:Y200" si="65">IF(G154="x",G$2,)</f>
        <v>0</v>
      </c>
      <c r="Z154" s="169">
        <f t="shared" ref="Z154:Z200" si="66">IF(H154="x",H$2,)</f>
        <v>0</v>
      </c>
      <c r="AA154" s="169">
        <f t="shared" ref="AA154:AA200" si="67">IF(I154="x",I$2,)</f>
        <v>0</v>
      </c>
      <c r="AB154" s="169">
        <f t="shared" ref="AB154:AB200" si="68">IF(J154="x",J$2,)</f>
        <v>0</v>
      </c>
      <c r="AC154" s="169">
        <f t="shared" ref="AC154:AC200" si="69">IF(K154="x",K$2,)</f>
        <v>0</v>
      </c>
      <c r="AD154" s="177">
        <f t="shared" ref="AD154:AD200" si="70">SUM(Y154:AC154)</f>
        <v>0</v>
      </c>
      <c r="AE154" s="282" t="str">
        <f t="shared" ref="AE154:AE174" si="71">IF(T154="J/N","x", " ")</f>
        <v xml:space="preserve"> </v>
      </c>
      <c r="AF154" s="283" t="str">
        <f t="shared" ref="AF154:AF174" si="72">IF(T154="Skala","x"," ")</f>
        <v>x</v>
      </c>
      <c r="AG154" s="243"/>
      <c r="AH154" s="243"/>
    </row>
    <row r="155" spans="2:34" s="1" customFormat="1" ht="25.5">
      <c r="B155" s="34">
        <f>B154+1</f>
        <v>131</v>
      </c>
      <c r="C155" s="429" t="s">
        <v>95</v>
      </c>
      <c r="D155" s="12" t="s">
        <v>38</v>
      </c>
      <c r="E155" s="63"/>
      <c r="F155" s="64"/>
      <c r="G155" s="64"/>
      <c r="H155" s="64"/>
      <c r="I155" s="64"/>
      <c r="J155" s="64"/>
      <c r="K155" s="276"/>
      <c r="L155" s="101"/>
      <c r="M155" s="148" t="str">
        <f>IF(AND(T155=Punkte!$A$15,E155=$C$306,U155=Punkte!$B$17),Punkte!$B$19,IF(AND(T155=Punkte!$A$15,E155=$C$306,U155=Punkte!$C$17),Punkte!$C$19,IF(AND(T155=Punkte!$A$15,E155=$C$306,U155=Punkte!$D$17),Punkte!$D$19,IF(AND(T155=Punkte!$A$15,E155=$C$306,U155=Punkte!$E$17),Punkte!$E$19," "))))</f>
        <v xml:space="preserve"> </v>
      </c>
      <c r="N155" s="149" t="str">
        <f>IF(AND(T155=Punkte!$A$15,F155=$C$306),Punkte!$B$23," ")</f>
        <v xml:space="preserve"> </v>
      </c>
      <c r="O155" s="155">
        <f>IF(ISERROR(IF(AD155&lt;0,,HLOOKUP(AD155,Punkte!$B$4:$F$6,3,FALSE))),,IF(AD155&lt;0,,HLOOKUP(AD155,Punkte!$B$4:$F$6,3,FALSE)))</f>
        <v>0</v>
      </c>
      <c r="P155" s="260">
        <f t="shared" si="62"/>
        <v>0</v>
      </c>
      <c r="Q155" s="150">
        <f>IF(AND(T155=Punkte!$A$15,U155=Punkte!$B$17),Punkte!$B$19,IF(AND(T155=Punkte!$A$15,U155=Punkte!$C$17),Punkte!$C$19,IF(AND(T155=Punkte!$A$15,U155=Punkte!$D$17),Punkte!$D$19,IF(AND(T155=Punkte!$A$15,U155=Punkte!$E$17),Punkte!$E$19,IF(Kriterien!T155=Punkte!$A$2,Punkte!$B$6, " ")))))</f>
        <v>1</v>
      </c>
      <c r="R155" s="396">
        <f t="shared" si="63"/>
        <v>1</v>
      </c>
      <c r="S155" s="100"/>
      <c r="T155" s="178" t="s">
        <v>125</v>
      </c>
      <c r="U155" s="170"/>
      <c r="V155" s="171"/>
      <c r="W155" s="170">
        <f t="shared" si="64"/>
        <v>0</v>
      </c>
      <c r="X155" s="194"/>
      <c r="Y155" s="172">
        <f t="shared" si="65"/>
        <v>0</v>
      </c>
      <c r="Z155" s="172">
        <f t="shared" si="66"/>
        <v>0</v>
      </c>
      <c r="AA155" s="172">
        <f t="shared" si="67"/>
        <v>0</v>
      </c>
      <c r="AB155" s="172">
        <f t="shared" si="68"/>
        <v>0</v>
      </c>
      <c r="AC155" s="172">
        <f t="shared" si="69"/>
        <v>0</v>
      </c>
      <c r="AD155" s="179">
        <f t="shared" si="70"/>
        <v>0</v>
      </c>
      <c r="AE155" s="284" t="str">
        <f t="shared" si="71"/>
        <v xml:space="preserve"> </v>
      </c>
      <c r="AF155" s="285" t="str">
        <f t="shared" si="72"/>
        <v>x</v>
      </c>
      <c r="AG155" s="243"/>
      <c r="AH155" s="243"/>
    </row>
    <row r="156" spans="2:34" s="1" customFormat="1" ht="25.5">
      <c r="B156" s="34">
        <f t="shared" ref="B156:B200" si="73">B155+1</f>
        <v>132</v>
      </c>
      <c r="C156" s="429"/>
      <c r="D156" s="12" t="s">
        <v>342</v>
      </c>
      <c r="E156" s="63"/>
      <c r="F156" s="64"/>
      <c r="G156" s="64"/>
      <c r="H156" s="64"/>
      <c r="I156" s="64"/>
      <c r="J156" s="64"/>
      <c r="K156" s="276"/>
      <c r="L156" s="101"/>
      <c r="M156" s="148" t="str">
        <f>IF(AND(T156=Punkte!$A$15,E156=$C$306,U156=Punkte!$B$17),Punkte!$B$19,IF(AND(T156=Punkte!$A$15,E156=$C$306,U156=Punkte!$C$17),Punkte!$C$19,IF(AND(T156=Punkte!$A$15,E156=$C$306,U156=Punkte!$D$17),Punkte!$D$19,IF(AND(T156=Punkte!$A$15,E156=$C$306,U156=Punkte!$E$17),Punkte!$E$19," "))))</f>
        <v xml:space="preserve"> </v>
      </c>
      <c r="N156" s="149" t="str">
        <f>IF(AND(T156=Punkte!$A$15,F156=$C$306),Punkte!$B$23," ")</f>
        <v xml:space="preserve"> </v>
      </c>
      <c r="O156" s="155">
        <f>IF(ISERROR(IF(AD156&lt;0,,HLOOKUP(AD156,Punkte!$B$4:$F$6,3,FALSE))),,IF(AD156&lt;0,,HLOOKUP(AD156,Punkte!$B$4:$F$6,3,FALSE)))</f>
        <v>0</v>
      </c>
      <c r="P156" s="260">
        <f t="shared" si="62"/>
        <v>0</v>
      </c>
      <c r="Q156" s="150">
        <f>IF(AND(T156=Punkte!$A$15,U156=Punkte!$B$17),Punkte!$B$19,IF(AND(T156=Punkte!$A$15,U156=Punkte!$C$17),Punkte!$C$19,IF(AND(T156=Punkte!$A$15,U156=Punkte!$D$17),Punkte!$D$19,IF(AND(T156=Punkte!$A$15,U156=Punkte!$E$17),Punkte!$E$19,IF(Kriterien!T156=Punkte!$A$2,Punkte!$B$6, " ")))))</f>
        <v>1</v>
      </c>
      <c r="R156" s="396">
        <f t="shared" si="63"/>
        <v>1</v>
      </c>
      <c r="S156" s="100"/>
      <c r="T156" s="178" t="s">
        <v>125</v>
      </c>
      <c r="U156" s="170"/>
      <c r="V156" s="171"/>
      <c r="W156" s="170">
        <f t="shared" si="64"/>
        <v>0</v>
      </c>
      <c r="X156" s="194"/>
      <c r="Y156" s="172">
        <f t="shared" si="65"/>
        <v>0</v>
      </c>
      <c r="Z156" s="172">
        <f t="shared" si="66"/>
        <v>0</v>
      </c>
      <c r="AA156" s="172">
        <f t="shared" si="67"/>
        <v>0</v>
      </c>
      <c r="AB156" s="172">
        <f t="shared" si="68"/>
        <v>0</v>
      </c>
      <c r="AC156" s="172">
        <f t="shared" si="69"/>
        <v>0</v>
      </c>
      <c r="AD156" s="179">
        <f t="shared" si="70"/>
        <v>0</v>
      </c>
      <c r="AE156" s="284" t="str">
        <f t="shared" si="71"/>
        <v xml:space="preserve"> </v>
      </c>
      <c r="AF156" s="285" t="str">
        <f t="shared" si="72"/>
        <v>x</v>
      </c>
      <c r="AG156" s="243"/>
      <c r="AH156" s="243"/>
    </row>
    <row r="157" spans="2:34" s="1" customFormat="1" ht="25.5">
      <c r="B157" s="34">
        <f t="shared" si="73"/>
        <v>133</v>
      </c>
      <c r="C157" s="429"/>
      <c r="D157" s="12" t="s">
        <v>22</v>
      </c>
      <c r="E157" s="63"/>
      <c r="F157" s="64"/>
      <c r="G157" s="64"/>
      <c r="H157" s="64"/>
      <c r="I157" s="64"/>
      <c r="J157" s="64"/>
      <c r="K157" s="276"/>
      <c r="L157" s="101"/>
      <c r="M157" s="148" t="str">
        <f>IF(AND(T157=Punkte!$A$15,E157=$C$306,U157=Punkte!$B$17),Punkte!$B$19,IF(AND(T157=Punkte!$A$15,E157=$C$306,U157=Punkte!$C$17),Punkte!$C$19,IF(AND(T157=Punkte!$A$15,E157=$C$306,U157=Punkte!$D$17),Punkte!$D$19,IF(AND(T157=Punkte!$A$15,E157=$C$306,U157=Punkte!$E$17),Punkte!$E$19," "))))</f>
        <v xml:space="preserve"> </v>
      </c>
      <c r="N157" s="149" t="str">
        <f>IF(AND(T157=Punkte!$A$15,F157=$C$306),Punkte!$B$23," ")</f>
        <v xml:space="preserve"> </v>
      </c>
      <c r="O157" s="155">
        <f>IF(ISERROR(IF(AD157&lt;0,,HLOOKUP(AD157,Punkte!$B$4:$F$6,3,FALSE))),,IF(AD157&lt;0,,HLOOKUP(AD157,Punkte!$B$4:$F$6,3,FALSE)))</f>
        <v>0</v>
      </c>
      <c r="P157" s="260">
        <f t="shared" si="62"/>
        <v>0</v>
      </c>
      <c r="Q157" s="150">
        <f>IF(AND(T157=Punkte!$A$15,U157=Punkte!$B$17),Punkte!$B$19,IF(AND(T157=Punkte!$A$15,U157=Punkte!$C$17),Punkte!$C$19,IF(AND(T157=Punkte!$A$15,U157=Punkte!$D$17),Punkte!$D$19,IF(AND(T157=Punkte!$A$15,U157=Punkte!$E$17),Punkte!$E$19,IF(Kriterien!T157=Punkte!$A$2,Punkte!$B$6, " ")))))</f>
        <v>1</v>
      </c>
      <c r="R157" s="396">
        <f t="shared" si="63"/>
        <v>1</v>
      </c>
      <c r="S157" s="100"/>
      <c r="T157" s="178" t="s">
        <v>125</v>
      </c>
      <c r="U157" s="170"/>
      <c r="V157" s="171"/>
      <c r="W157" s="170">
        <f t="shared" si="64"/>
        <v>0</v>
      </c>
      <c r="X157" s="194"/>
      <c r="Y157" s="172">
        <f t="shared" si="65"/>
        <v>0</v>
      </c>
      <c r="Z157" s="172">
        <f t="shared" si="66"/>
        <v>0</v>
      </c>
      <c r="AA157" s="172">
        <f t="shared" si="67"/>
        <v>0</v>
      </c>
      <c r="AB157" s="172">
        <f t="shared" si="68"/>
        <v>0</v>
      </c>
      <c r="AC157" s="172">
        <f t="shared" si="69"/>
        <v>0</v>
      </c>
      <c r="AD157" s="179">
        <f t="shared" si="70"/>
        <v>0</v>
      </c>
      <c r="AE157" s="284" t="str">
        <f t="shared" si="71"/>
        <v xml:space="preserve"> </v>
      </c>
      <c r="AF157" s="285" t="str">
        <f t="shared" si="72"/>
        <v>x</v>
      </c>
      <c r="AG157" s="243"/>
      <c r="AH157" s="243"/>
    </row>
    <row r="158" spans="2:34" s="1" customFormat="1" ht="25.5">
      <c r="B158" s="34">
        <f t="shared" si="73"/>
        <v>134</v>
      </c>
      <c r="C158" s="429"/>
      <c r="D158" s="12" t="s">
        <v>17</v>
      </c>
      <c r="E158" s="63"/>
      <c r="F158" s="64"/>
      <c r="G158" s="64"/>
      <c r="H158" s="64"/>
      <c r="I158" s="64"/>
      <c r="J158" s="64"/>
      <c r="K158" s="276"/>
      <c r="L158" s="101"/>
      <c r="M158" s="148" t="str">
        <f>IF(AND(T158=Punkte!$A$15,E158=$C$306,U158=Punkte!$B$17),Punkte!$B$19,IF(AND(T158=Punkte!$A$15,E158=$C$306,U158=Punkte!$C$17),Punkte!$C$19,IF(AND(T158=Punkte!$A$15,E158=$C$306,U158=Punkte!$D$17),Punkte!$D$19,IF(AND(T158=Punkte!$A$15,E158=$C$306,U158=Punkte!$E$17),Punkte!$E$19," "))))</f>
        <v xml:space="preserve"> </v>
      </c>
      <c r="N158" s="149" t="str">
        <f>IF(AND(T158=Punkte!$A$15,F158=$C$306),Punkte!$B$23," ")</f>
        <v xml:space="preserve"> </v>
      </c>
      <c r="O158" s="155">
        <f>IF(ISERROR(IF(AD158&lt;0,,HLOOKUP(AD158,Punkte!$B$4:$F$6,3,FALSE))),,IF(AD158&lt;0,,HLOOKUP(AD158,Punkte!$B$4:$F$6,3,FALSE)))</f>
        <v>0</v>
      </c>
      <c r="P158" s="260">
        <f t="shared" si="62"/>
        <v>0</v>
      </c>
      <c r="Q158" s="150">
        <f>IF(AND(T158=Punkte!$A$15,U158=Punkte!$B$17),Punkte!$B$19,IF(AND(T158=Punkte!$A$15,U158=Punkte!$C$17),Punkte!$C$19,IF(AND(T158=Punkte!$A$15,U158=Punkte!$D$17),Punkte!$D$19,IF(AND(T158=Punkte!$A$15,U158=Punkte!$E$17),Punkte!$E$19,IF(Kriterien!T158=Punkte!$A$2,Punkte!$B$6, " ")))))</f>
        <v>1</v>
      </c>
      <c r="R158" s="396">
        <f t="shared" si="63"/>
        <v>1</v>
      </c>
      <c r="S158" s="100"/>
      <c r="T158" s="178" t="s">
        <v>125</v>
      </c>
      <c r="U158" s="170"/>
      <c r="V158" s="171"/>
      <c r="W158" s="170">
        <f t="shared" si="64"/>
        <v>0</v>
      </c>
      <c r="X158" s="194"/>
      <c r="Y158" s="172">
        <f t="shared" si="65"/>
        <v>0</v>
      </c>
      <c r="Z158" s="172">
        <f t="shared" si="66"/>
        <v>0</v>
      </c>
      <c r="AA158" s="172">
        <f t="shared" si="67"/>
        <v>0</v>
      </c>
      <c r="AB158" s="172">
        <f t="shared" si="68"/>
        <v>0</v>
      </c>
      <c r="AC158" s="172">
        <f t="shared" si="69"/>
        <v>0</v>
      </c>
      <c r="AD158" s="179">
        <f t="shared" si="70"/>
        <v>0</v>
      </c>
      <c r="AE158" s="284" t="str">
        <f t="shared" si="71"/>
        <v xml:space="preserve"> </v>
      </c>
      <c r="AF158" s="285" t="str">
        <f t="shared" si="72"/>
        <v>x</v>
      </c>
      <c r="AG158" s="243"/>
      <c r="AH158" s="243"/>
    </row>
    <row r="159" spans="2:34" s="1" customFormat="1" ht="15.75">
      <c r="B159" s="34">
        <f t="shared" si="73"/>
        <v>135</v>
      </c>
      <c r="C159" s="429"/>
      <c r="D159" s="12" t="s">
        <v>351</v>
      </c>
      <c r="E159" s="63"/>
      <c r="F159" s="64"/>
      <c r="G159" s="64"/>
      <c r="H159" s="64"/>
      <c r="I159" s="64"/>
      <c r="J159" s="64"/>
      <c r="K159" s="276"/>
      <c r="L159" s="101"/>
      <c r="M159" s="148" t="str">
        <f>IF(AND(T159=Punkte!$A$15,E159=$C$306,U159=Punkte!$B$17),Punkte!$B$19,IF(AND(T159=Punkte!$A$15,E159=$C$306,U159=Punkte!$C$17),Punkte!$C$19,IF(AND(T159=Punkte!$A$15,E159=$C$306,U159=Punkte!$D$17),Punkte!$D$19,IF(AND(T159=Punkte!$A$15,E159=$C$306,U159=Punkte!$E$17),Punkte!$E$19," "))))</f>
        <v xml:space="preserve"> </v>
      </c>
      <c r="N159" s="149" t="str">
        <f>IF(AND(T159=Punkte!$A$15,F159=$C$306),Punkte!$B$23," ")</f>
        <v xml:space="preserve"> </v>
      </c>
      <c r="O159" s="155">
        <f>IF(ISERROR(IF(AD159&lt;0,,HLOOKUP(AD159,Punkte!$B$4:$F$6,3,FALSE))),,IF(AD159&lt;0,,HLOOKUP(AD159,Punkte!$B$4:$F$6,3,FALSE)))</f>
        <v>0</v>
      </c>
      <c r="P159" s="260">
        <f t="shared" si="62"/>
        <v>0</v>
      </c>
      <c r="Q159" s="150">
        <f>IF(AND(T159=Punkte!$A$15,U159=Punkte!$B$17),Punkte!$B$19,IF(AND(T159=Punkte!$A$15,U159=Punkte!$C$17),Punkte!$C$19,IF(AND(T159=Punkte!$A$15,U159=Punkte!$D$17),Punkte!$D$19,IF(AND(T159=Punkte!$A$15,U159=Punkte!$E$17),Punkte!$E$19,IF(Kriterien!T159=Punkte!$A$2,Punkte!$B$6, " ")))))</f>
        <v>1</v>
      </c>
      <c r="R159" s="396">
        <f t="shared" si="63"/>
        <v>1</v>
      </c>
      <c r="S159" s="100"/>
      <c r="T159" s="178" t="s">
        <v>125</v>
      </c>
      <c r="U159" s="170"/>
      <c r="V159" s="171"/>
      <c r="W159" s="170">
        <f t="shared" si="64"/>
        <v>0</v>
      </c>
      <c r="X159" s="194"/>
      <c r="Y159" s="172">
        <f t="shared" si="65"/>
        <v>0</v>
      </c>
      <c r="Z159" s="172">
        <f t="shared" si="66"/>
        <v>0</v>
      </c>
      <c r="AA159" s="172">
        <f t="shared" si="67"/>
        <v>0</v>
      </c>
      <c r="AB159" s="172">
        <f t="shared" si="68"/>
        <v>0</v>
      </c>
      <c r="AC159" s="172">
        <f t="shared" si="69"/>
        <v>0</v>
      </c>
      <c r="AD159" s="179">
        <f t="shared" si="70"/>
        <v>0</v>
      </c>
      <c r="AE159" s="284" t="str">
        <f t="shared" si="71"/>
        <v xml:space="preserve"> </v>
      </c>
      <c r="AF159" s="285" t="str">
        <f t="shared" si="72"/>
        <v>x</v>
      </c>
      <c r="AG159" s="243"/>
      <c r="AH159" s="243"/>
    </row>
    <row r="160" spans="2:34" s="1" customFormat="1" ht="25.5">
      <c r="B160" s="34">
        <f t="shared" si="73"/>
        <v>136</v>
      </c>
      <c r="C160" s="429"/>
      <c r="D160" s="12" t="s">
        <v>89</v>
      </c>
      <c r="E160" s="63"/>
      <c r="F160" s="64"/>
      <c r="G160" s="64"/>
      <c r="H160" s="64"/>
      <c r="I160" s="64"/>
      <c r="J160" s="64"/>
      <c r="K160" s="276"/>
      <c r="L160" s="101"/>
      <c r="M160" s="148" t="str">
        <f>IF(AND(T160=Punkte!$A$15,E160=$C$306,U160=Punkte!$B$17),Punkte!$B$19,IF(AND(T160=Punkte!$A$15,E160=$C$306,U160=Punkte!$C$17),Punkte!$C$19,IF(AND(T160=Punkte!$A$15,E160=$C$306,U160=Punkte!$D$17),Punkte!$D$19,IF(AND(T160=Punkte!$A$15,E160=$C$306,U160=Punkte!$E$17),Punkte!$E$19," "))))</f>
        <v xml:space="preserve"> </v>
      </c>
      <c r="N160" s="149" t="str">
        <f>IF(AND(T160=Punkte!$A$15,F160=$C$306),Punkte!$B$23," ")</f>
        <v xml:space="preserve"> </v>
      </c>
      <c r="O160" s="155">
        <f>IF(ISERROR(IF(AD160&lt;0,,HLOOKUP(AD160,Punkte!$B$4:$F$6,3,FALSE))),,IF(AD160&lt;0,,HLOOKUP(AD160,Punkte!$B$4:$F$6,3,FALSE)))</f>
        <v>0</v>
      </c>
      <c r="P160" s="260">
        <f t="shared" si="62"/>
        <v>0</v>
      </c>
      <c r="Q160" s="150">
        <f>IF(AND(T160=Punkte!$A$15,U160=Punkte!$B$17),Punkte!$B$19,IF(AND(T160=Punkte!$A$15,U160=Punkte!$C$17),Punkte!$C$19,IF(AND(T160=Punkte!$A$15,U160=Punkte!$D$17),Punkte!$D$19,IF(AND(T160=Punkte!$A$15,U160=Punkte!$E$17),Punkte!$E$19,IF(Kriterien!T160=Punkte!$A$2,Punkte!$B$6, " ")))))</f>
        <v>1</v>
      </c>
      <c r="R160" s="396">
        <f t="shared" si="63"/>
        <v>1</v>
      </c>
      <c r="S160" s="100"/>
      <c r="T160" s="178" t="s">
        <v>123</v>
      </c>
      <c r="U160" s="170">
        <v>1</v>
      </c>
      <c r="V160" s="171"/>
      <c r="W160" s="170">
        <f t="shared" si="64"/>
        <v>0</v>
      </c>
      <c r="X160" s="194"/>
      <c r="Y160" s="172">
        <f t="shared" si="65"/>
        <v>0</v>
      </c>
      <c r="Z160" s="172">
        <f t="shared" si="66"/>
        <v>0</v>
      </c>
      <c r="AA160" s="172">
        <f t="shared" si="67"/>
        <v>0</v>
      </c>
      <c r="AB160" s="172">
        <f t="shared" si="68"/>
        <v>0</v>
      </c>
      <c r="AC160" s="172">
        <f t="shared" si="69"/>
        <v>0</v>
      </c>
      <c r="AD160" s="179">
        <f t="shared" si="70"/>
        <v>0</v>
      </c>
      <c r="AE160" s="284" t="str">
        <f t="shared" si="71"/>
        <v>x</v>
      </c>
      <c r="AF160" s="285" t="str">
        <f t="shared" si="72"/>
        <v xml:space="preserve"> </v>
      </c>
      <c r="AG160" s="243"/>
      <c r="AH160" s="243"/>
    </row>
    <row r="161" spans="1:34" s="1" customFormat="1" ht="15.75">
      <c r="B161" s="34">
        <f t="shared" si="73"/>
        <v>137</v>
      </c>
      <c r="C161" s="429"/>
      <c r="D161" s="12" t="s">
        <v>343</v>
      </c>
      <c r="E161" s="63"/>
      <c r="F161" s="64"/>
      <c r="G161" s="64"/>
      <c r="H161" s="64"/>
      <c r="I161" s="64"/>
      <c r="J161" s="64"/>
      <c r="K161" s="276"/>
      <c r="L161" s="101"/>
      <c r="M161" s="148" t="str">
        <f>IF(AND(T161=Punkte!$A$15,E161=$C$306,U161=Punkte!$B$17),Punkte!$B$19,IF(AND(T161=Punkte!$A$15,E161=$C$306,U161=Punkte!$C$17),Punkte!$C$19,IF(AND(T161=Punkte!$A$15,E161=$C$306,U161=Punkte!$D$17),Punkte!$D$19,IF(AND(T161=Punkte!$A$15,E161=$C$306,U161=Punkte!$E$17),Punkte!$E$19," "))))</f>
        <v xml:space="preserve"> </v>
      </c>
      <c r="N161" s="149" t="str">
        <f>IF(AND(T161=Punkte!$A$15,F161=$C$306),Punkte!$B$23," ")</f>
        <v xml:space="preserve"> </v>
      </c>
      <c r="O161" s="155">
        <f>IF(ISERROR(IF(AD161&lt;0,,HLOOKUP(AD161,Punkte!$B$4:$F$6,3,FALSE))),,IF(AD161&lt;0,,HLOOKUP(AD161,Punkte!$B$4:$F$6,3,FALSE)))</f>
        <v>0</v>
      </c>
      <c r="P161" s="260">
        <f t="shared" si="62"/>
        <v>0</v>
      </c>
      <c r="Q161" s="150">
        <f>IF(AND(T161=Punkte!$A$15,U161=Punkte!$B$17),Punkte!$B$19,IF(AND(T161=Punkte!$A$15,U161=Punkte!$C$17),Punkte!$C$19,IF(AND(T161=Punkte!$A$15,U161=Punkte!$D$17),Punkte!$D$19,IF(AND(T161=Punkte!$A$15,U161=Punkte!$E$17),Punkte!$E$19,IF(Kriterien!T161=Punkte!$A$2,Punkte!$B$6, " ")))))</f>
        <v>1</v>
      </c>
      <c r="R161" s="396">
        <f t="shared" si="63"/>
        <v>1</v>
      </c>
      <c r="S161" s="100"/>
      <c r="T161" s="178" t="s">
        <v>123</v>
      </c>
      <c r="U161" s="170">
        <v>1</v>
      </c>
      <c r="V161" s="171"/>
      <c r="W161" s="170">
        <f t="shared" si="64"/>
        <v>0</v>
      </c>
      <c r="X161" s="194"/>
      <c r="Y161" s="172">
        <f t="shared" si="65"/>
        <v>0</v>
      </c>
      <c r="Z161" s="172">
        <f t="shared" si="66"/>
        <v>0</v>
      </c>
      <c r="AA161" s="172">
        <f t="shared" si="67"/>
        <v>0</v>
      </c>
      <c r="AB161" s="172">
        <f t="shared" si="68"/>
        <v>0</v>
      </c>
      <c r="AC161" s="172">
        <f t="shared" si="69"/>
        <v>0</v>
      </c>
      <c r="AD161" s="179">
        <f t="shared" si="70"/>
        <v>0</v>
      </c>
      <c r="AE161" s="284" t="str">
        <f t="shared" si="71"/>
        <v>x</v>
      </c>
      <c r="AF161" s="285" t="str">
        <f t="shared" si="72"/>
        <v xml:space="preserve"> </v>
      </c>
      <c r="AG161" s="243"/>
      <c r="AH161" s="243"/>
    </row>
    <row r="162" spans="1:34" s="1" customFormat="1" ht="25.5">
      <c r="B162" s="34">
        <f t="shared" si="73"/>
        <v>138</v>
      </c>
      <c r="C162" s="429"/>
      <c r="D162" s="12" t="s">
        <v>2</v>
      </c>
      <c r="E162" s="63"/>
      <c r="F162" s="64"/>
      <c r="G162" s="64"/>
      <c r="H162" s="64"/>
      <c r="I162" s="64"/>
      <c r="J162" s="64"/>
      <c r="K162" s="276"/>
      <c r="L162" s="101"/>
      <c r="M162" s="148" t="str">
        <f>IF(AND(T162=Punkte!$A$15,E162=$C$306,U162=Punkte!$B$17),Punkte!$B$19,IF(AND(T162=Punkte!$A$15,E162=$C$306,U162=Punkte!$C$17),Punkte!$C$19,IF(AND(T162=Punkte!$A$15,E162=$C$306,U162=Punkte!$D$17),Punkte!$D$19,IF(AND(T162=Punkte!$A$15,E162=$C$306,U162=Punkte!$E$17),Punkte!$E$19," "))))</f>
        <v xml:space="preserve"> </v>
      </c>
      <c r="N162" s="149" t="str">
        <f>IF(AND(T162=Punkte!$A$15,F162=$C$306),Punkte!$B$23," ")</f>
        <v xml:space="preserve"> </v>
      </c>
      <c r="O162" s="155">
        <f>IF(ISERROR(IF(AD162&lt;0,,HLOOKUP(AD162,Punkte!$B$4:$F$6,3,FALSE))),,IF(AD162&lt;0,,HLOOKUP(AD162,Punkte!$B$4:$F$6,3,FALSE)))</f>
        <v>0</v>
      </c>
      <c r="P162" s="260">
        <f t="shared" si="62"/>
        <v>0</v>
      </c>
      <c r="Q162" s="150">
        <f>IF(AND(T162=Punkte!$A$15,U162=Punkte!$B$17),Punkte!$B$19,IF(AND(T162=Punkte!$A$15,U162=Punkte!$C$17),Punkte!$C$19,IF(AND(T162=Punkte!$A$15,U162=Punkte!$D$17),Punkte!$D$19,IF(AND(T162=Punkte!$A$15,U162=Punkte!$E$17),Punkte!$E$19,IF(Kriterien!T162=Punkte!$A$2,Punkte!$B$6, " ")))))</f>
        <v>1</v>
      </c>
      <c r="R162" s="396">
        <f t="shared" si="63"/>
        <v>1</v>
      </c>
      <c r="S162" s="100"/>
      <c r="T162" s="178" t="s">
        <v>123</v>
      </c>
      <c r="U162" s="170">
        <v>1</v>
      </c>
      <c r="V162" s="171"/>
      <c r="W162" s="170">
        <f t="shared" si="64"/>
        <v>0</v>
      </c>
      <c r="X162" s="194"/>
      <c r="Y162" s="172">
        <f t="shared" si="65"/>
        <v>0</v>
      </c>
      <c r="Z162" s="172">
        <f t="shared" si="66"/>
        <v>0</v>
      </c>
      <c r="AA162" s="172">
        <f t="shared" si="67"/>
        <v>0</v>
      </c>
      <c r="AB162" s="172">
        <f t="shared" si="68"/>
        <v>0</v>
      </c>
      <c r="AC162" s="172">
        <f t="shared" si="69"/>
        <v>0</v>
      </c>
      <c r="AD162" s="179">
        <f t="shared" si="70"/>
        <v>0</v>
      </c>
      <c r="AE162" s="284" t="str">
        <f t="shared" si="71"/>
        <v>x</v>
      </c>
      <c r="AF162" s="285" t="str">
        <f t="shared" si="72"/>
        <v xml:space="preserve"> </v>
      </c>
      <c r="AG162" s="243"/>
      <c r="AH162" s="243"/>
    </row>
    <row r="163" spans="1:34" s="1" customFormat="1" ht="25.5">
      <c r="B163" s="34">
        <f t="shared" si="73"/>
        <v>139</v>
      </c>
      <c r="C163" s="429"/>
      <c r="D163" s="12" t="s">
        <v>90</v>
      </c>
      <c r="E163" s="63"/>
      <c r="F163" s="64"/>
      <c r="G163" s="64"/>
      <c r="H163" s="64"/>
      <c r="I163" s="64"/>
      <c r="J163" s="64"/>
      <c r="K163" s="276"/>
      <c r="L163" s="101"/>
      <c r="M163" s="148" t="str">
        <f>IF(AND(T163=Punkte!$A$15,E163=$C$306,U163=Punkte!$B$17),Punkte!$B$19,IF(AND(T163=Punkte!$A$15,E163=$C$306,U163=Punkte!$C$17),Punkte!$C$19,IF(AND(T163=Punkte!$A$15,E163=$C$306,U163=Punkte!$D$17),Punkte!$D$19,IF(AND(T163=Punkte!$A$15,E163=$C$306,U163=Punkte!$E$17),Punkte!$E$19," "))))</f>
        <v xml:space="preserve"> </v>
      </c>
      <c r="N163" s="149" t="str">
        <f>IF(AND(T163=Punkte!$A$15,F163=$C$306),Punkte!$B$23," ")</f>
        <v xml:space="preserve"> </v>
      </c>
      <c r="O163" s="155">
        <f>IF(ISERROR(IF(AD163&lt;0,,HLOOKUP(AD163,Punkte!$B$4:$F$6,3,FALSE))),,IF(AD163&lt;0,,HLOOKUP(AD163,Punkte!$B$4:$F$6,3,FALSE)))</f>
        <v>0</v>
      </c>
      <c r="P163" s="260">
        <f t="shared" si="62"/>
        <v>0</v>
      </c>
      <c r="Q163" s="150">
        <f>IF(AND(T163=Punkte!$A$15,U163=Punkte!$B$17),Punkte!$B$19,IF(AND(T163=Punkte!$A$15,U163=Punkte!$C$17),Punkte!$C$19,IF(AND(T163=Punkte!$A$15,U163=Punkte!$D$17),Punkte!$D$19,IF(AND(T163=Punkte!$A$15,U163=Punkte!$E$17),Punkte!$E$19,IF(Kriterien!T163=Punkte!$A$2,Punkte!$B$6, " ")))))</f>
        <v>2</v>
      </c>
      <c r="R163" s="396">
        <f t="shared" si="63"/>
        <v>2</v>
      </c>
      <c r="S163" s="100"/>
      <c r="T163" s="178" t="s">
        <v>123</v>
      </c>
      <c r="U163" s="170">
        <v>2</v>
      </c>
      <c r="V163" s="171"/>
      <c r="W163" s="170">
        <f t="shared" si="64"/>
        <v>0</v>
      </c>
      <c r="X163" s="194"/>
      <c r="Y163" s="172">
        <f t="shared" si="65"/>
        <v>0</v>
      </c>
      <c r="Z163" s="172">
        <f t="shared" si="66"/>
        <v>0</v>
      </c>
      <c r="AA163" s="172">
        <f t="shared" si="67"/>
        <v>0</v>
      </c>
      <c r="AB163" s="172">
        <f t="shared" si="68"/>
        <v>0</v>
      </c>
      <c r="AC163" s="172">
        <f t="shared" si="69"/>
        <v>0</v>
      </c>
      <c r="AD163" s="179">
        <f t="shared" si="70"/>
        <v>0</v>
      </c>
      <c r="AE163" s="284" t="str">
        <f t="shared" si="71"/>
        <v>x</v>
      </c>
      <c r="AF163" s="285" t="str">
        <f t="shared" si="72"/>
        <v xml:space="preserve"> </v>
      </c>
      <c r="AG163" s="243"/>
      <c r="AH163" s="243"/>
    </row>
    <row r="164" spans="1:34" s="1" customFormat="1" ht="25.5">
      <c r="B164" s="34">
        <f t="shared" si="73"/>
        <v>140</v>
      </c>
      <c r="C164" s="429"/>
      <c r="D164" s="12" t="s">
        <v>329</v>
      </c>
      <c r="E164" s="63"/>
      <c r="F164" s="64"/>
      <c r="G164" s="64"/>
      <c r="H164" s="64"/>
      <c r="I164" s="64"/>
      <c r="J164" s="64"/>
      <c r="K164" s="276"/>
      <c r="L164" s="101"/>
      <c r="M164" s="148" t="str">
        <f>IF(AND(T164=Punkte!$A$15,E164=$C$306,U164=Punkte!$B$17),Punkte!$B$19,IF(AND(T164=Punkte!$A$15,E164=$C$306,U164=Punkte!$C$17),Punkte!$C$19,IF(AND(T164=Punkte!$A$15,E164=$C$306,U164=Punkte!$D$17),Punkte!$D$19,IF(AND(T164=Punkte!$A$15,E164=$C$306,U164=Punkte!$E$17),Punkte!$E$19," "))))</f>
        <v xml:space="preserve"> </v>
      </c>
      <c r="N164" s="149" t="str">
        <f>IF(AND(T164=Punkte!$A$15,F164=$C$306),Punkte!$B$23," ")</f>
        <v xml:space="preserve"> </v>
      </c>
      <c r="O164" s="155">
        <f>IF(ISERROR(IF(AD164&lt;0,,HLOOKUP(AD164,Punkte!$B$4:$F$6,3,FALSE))),,IF(AD164&lt;0,,HLOOKUP(AD164,Punkte!$B$4:$F$6,3,FALSE)))</f>
        <v>0</v>
      </c>
      <c r="P164" s="260">
        <f t="shared" si="62"/>
        <v>0</v>
      </c>
      <c r="Q164" s="150">
        <f>IF(AND(T164=Punkte!$A$15,U164=Punkte!$B$17),Punkte!$B$19,IF(AND(T164=Punkte!$A$15,U164=Punkte!$C$17),Punkte!$C$19,IF(AND(T164=Punkte!$A$15,U164=Punkte!$D$17),Punkte!$D$19,IF(AND(T164=Punkte!$A$15,U164=Punkte!$E$17),Punkte!$E$19,IF(Kriterien!T164=Punkte!$A$2,Punkte!$B$6, " ")))))</f>
        <v>1</v>
      </c>
      <c r="R164" s="396">
        <f t="shared" si="63"/>
        <v>1</v>
      </c>
      <c r="S164" s="100"/>
      <c r="T164" s="178" t="s">
        <v>123</v>
      </c>
      <c r="U164" s="191">
        <v>1</v>
      </c>
      <c r="V164" s="171"/>
      <c r="W164" s="170">
        <f t="shared" si="64"/>
        <v>0</v>
      </c>
      <c r="X164" s="194"/>
      <c r="Y164" s="172">
        <f t="shared" si="65"/>
        <v>0</v>
      </c>
      <c r="Z164" s="172">
        <f t="shared" si="66"/>
        <v>0</v>
      </c>
      <c r="AA164" s="172">
        <f t="shared" si="67"/>
        <v>0</v>
      </c>
      <c r="AB164" s="172">
        <f t="shared" si="68"/>
        <v>0</v>
      </c>
      <c r="AC164" s="172">
        <f t="shared" si="69"/>
        <v>0</v>
      </c>
      <c r="AD164" s="179">
        <f t="shared" si="70"/>
        <v>0</v>
      </c>
      <c r="AE164" s="284" t="str">
        <f t="shared" si="71"/>
        <v>x</v>
      </c>
      <c r="AF164" s="285" t="str">
        <f t="shared" si="72"/>
        <v xml:space="preserve"> </v>
      </c>
      <c r="AG164" s="243"/>
      <c r="AH164" s="243"/>
    </row>
    <row r="165" spans="1:34" s="1" customFormat="1" ht="15.75">
      <c r="B165" s="34">
        <f t="shared" si="73"/>
        <v>141</v>
      </c>
      <c r="C165" s="429"/>
      <c r="D165" s="12" t="s">
        <v>99</v>
      </c>
      <c r="E165" s="63"/>
      <c r="F165" s="64"/>
      <c r="G165" s="64"/>
      <c r="H165" s="64"/>
      <c r="I165" s="64"/>
      <c r="J165" s="64"/>
      <c r="K165" s="276"/>
      <c r="L165" s="101"/>
      <c r="M165" s="148" t="str">
        <f>IF(AND(T165=Punkte!$A$15,E165=$C$306,U165=Punkte!$B$17),Punkte!$B$19,IF(AND(T165=Punkte!$A$15,E165=$C$306,U165=Punkte!$C$17),Punkte!$C$19,IF(AND(T165=Punkte!$A$15,E165=$C$306,U165=Punkte!$D$17),Punkte!$D$19,IF(AND(T165=Punkte!$A$15,E165=$C$306,U165=Punkte!$E$17),Punkte!$E$19," "))))</f>
        <v xml:space="preserve"> </v>
      </c>
      <c r="N165" s="149" t="str">
        <f>IF(AND(T165=Punkte!$A$15,F165=$C$306),Punkte!$B$23," ")</f>
        <v xml:space="preserve"> </v>
      </c>
      <c r="O165" s="155">
        <f>IF(ISERROR(IF(AD165&lt;0,,HLOOKUP(AD165,Punkte!$B$4:$F$6,3,FALSE))),,IF(AD165&lt;0,,HLOOKUP(AD165,Punkte!$B$4:$F$6,3,FALSE)))</f>
        <v>0</v>
      </c>
      <c r="P165" s="260">
        <f t="shared" si="62"/>
        <v>0</v>
      </c>
      <c r="Q165" s="150">
        <f>IF(AND(T165=Punkte!$A$15,U165=Punkte!$B$17),Punkte!$B$19,IF(AND(T165=Punkte!$A$15,U165=Punkte!$C$17),Punkte!$C$19,IF(AND(T165=Punkte!$A$15,U165=Punkte!$D$17),Punkte!$D$19,IF(AND(T165=Punkte!$A$15,U165=Punkte!$E$17),Punkte!$E$19,IF(Kriterien!T165=Punkte!$A$2,Punkte!$B$6, " ")))))</f>
        <v>1</v>
      </c>
      <c r="R165" s="396">
        <f t="shared" si="63"/>
        <v>1</v>
      </c>
      <c r="S165" s="100"/>
      <c r="T165" s="178" t="s">
        <v>123</v>
      </c>
      <c r="U165" s="170">
        <v>1</v>
      </c>
      <c r="V165" s="171"/>
      <c r="W165" s="170">
        <f t="shared" si="64"/>
        <v>0</v>
      </c>
      <c r="X165" s="194"/>
      <c r="Y165" s="172">
        <f t="shared" si="65"/>
        <v>0</v>
      </c>
      <c r="Z165" s="172">
        <f t="shared" si="66"/>
        <v>0</v>
      </c>
      <c r="AA165" s="172">
        <f t="shared" si="67"/>
        <v>0</v>
      </c>
      <c r="AB165" s="172">
        <f t="shared" si="68"/>
        <v>0</v>
      </c>
      <c r="AC165" s="172">
        <f t="shared" si="69"/>
        <v>0</v>
      </c>
      <c r="AD165" s="179">
        <f t="shared" si="70"/>
        <v>0</v>
      </c>
      <c r="AE165" s="284" t="str">
        <f t="shared" si="71"/>
        <v>x</v>
      </c>
      <c r="AF165" s="285" t="str">
        <f t="shared" si="72"/>
        <v xml:space="preserve"> </v>
      </c>
      <c r="AG165" s="243"/>
      <c r="AH165" s="243"/>
    </row>
    <row r="166" spans="1:34" s="1" customFormat="1" ht="38.25">
      <c r="B166" s="34">
        <f t="shared" si="73"/>
        <v>142</v>
      </c>
      <c r="C166" s="429"/>
      <c r="D166" s="12" t="s">
        <v>360</v>
      </c>
      <c r="E166" s="63"/>
      <c r="F166" s="64"/>
      <c r="G166" s="64"/>
      <c r="H166" s="64"/>
      <c r="I166" s="64"/>
      <c r="J166" s="64"/>
      <c r="K166" s="276"/>
      <c r="L166" s="101"/>
      <c r="M166" s="148" t="str">
        <f>IF(AND(T166=Punkte!$A$15,E166=$C$306,U166=Punkte!$B$17),Punkte!$B$19,IF(AND(T166=Punkte!$A$15,E166=$C$306,U166=Punkte!$C$17),Punkte!$C$19,IF(AND(T166=Punkte!$A$15,E166=$C$306,U166=Punkte!$D$17),Punkte!$D$19,IF(AND(T166=Punkte!$A$15,E166=$C$306,U166=Punkte!$E$17),Punkte!$E$19," "))))</f>
        <v xml:space="preserve"> </v>
      </c>
      <c r="N166" s="149" t="str">
        <f>IF(AND(T166=Punkte!$A$15,F166=$C$306),Punkte!$B$23," ")</f>
        <v xml:space="preserve"> </v>
      </c>
      <c r="O166" s="155">
        <f>IF(ISERROR(IF(AD166&lt;0,,HLOOKUP(AD166,Punkte!$B$4:$F$6,3,FALSE))),,IF(AD166&lt;0,,HLOOKUP(AD166,Punkte!$B$4:$F$6,3,FALSE)))</f>
        <v>0</v>
      </c>
      <c r="P166" s="260">
        <f t="shared" si="62"/>
        <v>0</v>
      </c>
      <c r="Q166" s="150">
        <f>IF(AND(T166=Punkte!$A$15,U166=Punkte!$B$17),Punkte!$B$19,IF(AND(T166=Punkte!$A$15,U166=Punkte!$C$17),Punkte!$C$19,IF(AND(T166=Punkte!$A$15,U166=Punkte!$D$17),Punkte!$D$19,IF(AND(T166=Punkte!$A$15,U166=Punkte!$E$17),Punkte!$E$19,IF(Kriterien!T166=Punkte!$A$2,Punkte!$B$6, " ")))))</f>
        <v>1</v>
      </c>
      <c r="R166" s="396">
        <f t="shared" si="63"/>
        <v>1</v>
      </c>
      <c r="S166" s="100"/>
      <c r="T166" s="195" t="s">
        <v>125</v>
      </c>
      <c r="U166" s="194"/>
      <c r="V166" s="171"/>
      <c r="W166" s="170">
        <f t="shared" si="64"/>
        <v>0</v>
      </c>
      <c r="X166" s="194"/>
      <c r="Y166" s="172">
        <f t="shared" si="65"/>
        <v>0</v>
      </c>
      <c r="Z166" s="172">
        <f t="shared" si="66"/>
        <v>0</v>
      </c>
      <c r="AA166" s="172">
        <f t="shared" si="67"/>
        <v>0</v>
      </c>
      <c r="AB166" s="172">
        <f t="shared" si="68"/>
        <v>0</v>
      </c>
      <c r="AC166" s="172">
        <f t="shared" si="69"/>
        <v>0</v>
      </c>
      <c r="AD166" s="179">
        <f t="shared" si="70"/>
        <v>0</v>
      </c>
      <c r="AE166" s="284" t="str">
        <f t="shared" si="71"/>
        <v xml:space="preserve"> </v>
      </c>
      <c r="AF166" s="285" t="str">
        <f t="shared" si="72"/>
        <v>x</v>
      </c>
      <c r="AG166" s="243"/>
      <c r="AH166" s="243"/>
    </row>
    <row r="167" spans="1:34" s="1" customFormat="1" ht="38.25">
      <c r="B167" s="34">
        <f t="shared" si="73"/>
        <v>143</v>
      </c>
      <c r="C167" s="429"/>
      <c r="D167" s="12" t="s">
        <v>43</v>
      </c>
      <c r="E167" s="63"/>
      <c r="F167" s="64"/>
      <c r="G167" s="64"/>
      <c r="H167" s="64"/>
      <c r="I167" s="64"/>
      <c r="J167" s="64"/>
      <c r="K167" s="276"/>
      <c r="L167" s="101"/>
      <c r="M167" s="148" t="str">
        <f>IF(AND(T167=Punkte!$A$15,E167=$C$306,U167=Punkte!$B$17),Punkte!$B$19,IF(AND(T167=Punkte!$A$15,E167=$C$306,U167=Punkte!$C$17),Punkte!$C$19,IF(AND(T167=Punkte!$A$15,E167=$C$306,U167=Punkte!$D$17),Punkte!$D$19,IF(AND(T167=Punkte!$A$15,E167=$C$306,U167=Punkte!$E$17),Punkte!$E$19," "))))</f>
        <v xml:space="preserve"> </v>
      </c>
      <c r="N167" s="149" t="str">
        <f>IF(AND(T167=Punkte!$A$15,F167=$C$306),Punkte!$B$23," ")</f>
        <v xml:space="preserve"> </v>
      </c>
      <c r="O167" s="155">
        <f>IF(ISERROR(IF(AD167&lt;0,,HLOOKUP(AD167,Punkte!$B$4:$F$6,3,FALSE))),,IF(AD167&lt;0,,HLOOKUP(AD167,Punkte!$B$4:$F$6,3,FALSE)))</f>
        <v>0</v>
      </c>
      <c r="P167" s="260">
        <f t="shared" si="62"/>
        <v>0</v>
      </c>
      <c r="Q167" s="150">
        <f>IF(AND(T167=Punkte!$A$15,U167=Punkte!$B$17),Punkte!$B$19,IF(AND(T167=Punkte!$A$15,U167=Punkte!$C$17),Punkte!$C$19,IF(AND(T167=Punkte!$A$15,U167=Punkte!$D$17),Punkte!$D$19,IF(AND(T167=Punkte!$A$15,U167=Punkte!$E$17),Punkte!$E$19,IF(Kriterien!T167=Punkte!$A$2,Punkte!$B$6, " ")))))</f>
        <v>1</v>
      </c>
      <c r="R167" s="396">
        <f t="shared" si="63"/>
        <v>1</v>
      </c>
      <c r="S167" s="100"/>
      <c r="T167" s="195" t="s">
        <v>125</v>
      </c>
      <c r="U167" s="194"/>
      <c r="V167" s="171"/>
      <c r="W167" s="170">
        <f t="shared" si="64"/>
        <v>0</v>
      </c>
      <c r="X167" s="194"/>
      <c r="Y167" s="172">
        <f t="shared" si="65"/>
        <v>0</v>
      </c>
      <c r="Z167" s="172">
        <f t="shared" si="66"/>
        <v>0</v>
      </c>
      <c r="AA167" s="172">
        <f t="shared" si="67"/>
        <v>0</v>
      </c>
      <c r="AB167" s="172">
        <f t="shared" si="68"/>
        <v>0</v>
      </c>
      <c r="AC167" s="172">
        <f t="shared" si="69"/>
        <v>0</v>
      </c>
      <c r="AD167" s="179">
        <f t="shared" si="70"/>
        <v>0</v>
      </c>
      <c r="AE167" s="284" t="str">
        <f t="shared" si="71"/>
        <v xml:space="preserve"> </v>
      </c>
      <c r="AF167" s="285" t="str">
        <f t="shared" si="72"/>
        <v>x</v>
      </c>
      <c r="AG167" s="243"/>
      <c r="AH167" s="243"/>
    </row>
    <row r="168" spans="1:34" s="1" customFormat="1" ht="38.25">
      <c r="A168" t="s">
        <v>155</v>
      </c>
      <c r="B168" s="34">
        <f t="shared" si="73"/>
        <v>144</v>
      </c>
      <c r="C168" s="429"/>
      <c r="D168" s="12" t="s">
        <v>339</v>
      </c>
      <c r="E168" s="63"/>
      <c r="F168" s="64"/>
      <c r="G168" s="64"/>
      <c r="H168" s="64"/>
      <c r="I168" s="64"/>
      <c r="J168" s="64"/>
      <c r="K168" s="276"/>
      <c r="L168" s="101"/>
      <c r="M168" s="148" t="str">
        <f>IF(AND(T168=Punkte!$A$15,E168=$C$306,U168=Punkte!$B$17),Punkte!$B$19,IF(AND(T168=Punkte!$A$15,E168=$C$306,U168=Punkte!$C$17),Punkte!$C$19,IF(AND(T168=Punkte!$A$15,E168=$C$306,U168=Punkte!$D$17),Punkte!$D$19,IF(AND(T168=Punkte!$A$15,E168=$C$306,U168=Punkte!$E$17),Punkte!$E$19," "))))</f>
        <v xml:space="preserve"> </v>
      </c>
      <c r="N168" s="149" t="str">
        <f>IF(AND(T168=Punkte!$A$15,F168=$C$306),Punkte!$B$23," ")</f>
        <v xml:space="preserve"> </v>
      </c>
      <c r="O168" s="155">
        <f>IF(ISERROR(IF(AD168&lt;0,,HLOOKUP(AD168,Punkte!$B$4:$F$6,3,FALSE))),,IF(AD168&lt;0,,HLOOKUP(AD168,Punkte!$B$4:$F$6,3,FALSE)))</f>
        <v>0</v>
      </c>
      <c r="P168" s="260">
        <f t="shared" si="62"/>
        <v>0</v>
      </c>
      <c r="Q168" s="150">
        <f>IF(AND(T168=Punkte!$A$15,U168=Punkte!$B$17),Punkte!$B$19,IF(AND(T168=Punkte!$A$15,U168=Punkte!$C$17),Punkte!$C$19,IF(AND(T168=Punkte!$A$15,U168=Punkte!$D$17),Punkte!$D$19,IF(AND(T168=Punkte!$A$15,U168=Punkte!$E$17),Punkte!$E$19,IF(Kriterien!T168=Punkte!$A$2,Punkte!$B$6, " ")))))</f>
        <v>2</v>
      </c>
      <c r="R168" s="396">
        <f t="shared" si="63"/>
        <v>2</v>
      </c>
      <c r="S168" s="100"/>
      <c r="T168" s="195" t="s">
        <v>123</v>
      </c>
      <c r="U168" s="194">
        <v>2</v>
      </c>
      <c r="V168" s="171"/>
      <c r="W168" s="170">
        <f t="shared" si="64"/>
        <v>0</v>
      </c>
      <c r="X168" s="194"/>
      <c r="Y168" s="172">
        <f t="shared" si="65"/>
        <v>0</v>
      </c>
      <c r="Z168" s="172">
        <f t="shared" si="66"/>
        <v>0</v>
      </c>
      <c r="AA168" s="172">
        <f t="shared" si="67"/>
        <v>0</v>
      </c>
      <c r="AB168" s="172">
        <f t="shared" si="68"/>
        <v>0</v>
      </c>
      <c r="AC168" s="172">
        <f t="shared" si="69"/>
        <v>0</v>
      </c>
      <c r="AD168" s="179">
        <f t="shared" si="70"/>
        <v>0</v>
      </c>
      <c r="AE168" s="284" t="str">
        <f t="shared" si="71"/>
        <v>x</v>
      </c>
      <c r="AF168" s="285" t="str">
        <f t="shared" si="72"/>
        <v xml:space="preserve"> </v>
      </c>
      <c r="AG168" s="243"/>
      <c r="AH168" s="243"/>
    </row>
    <row r="169" spans="1:34" s="1" customFormat="1" ht="15.75">
      <c r="B169" s="34">
        <f t="shared" si="73"/>
        <v>145</v>
      </c>
      <c r="C169" s="429"/>
      <c r="D169" s="12" t="s">
        <v>114</v>
      </c>
      <c r="E169" s="63"/>
      <c r="F169" s="64"/>
      <c r="G169" s="64"/>
      <c r="H169" s="64"/>
      <c r="I169" s="64"/>
      <c r="J169" s="64"/>
      <c r="K169" s="276"/>
      <c r="L169" s="101"/>
      <c r="M169" s="148" t="str">
        <f>IF(AND(T169=Punkte!$A$15,E169=$C$306,U169=Punkte!$B$17),Punkte!$B$19,IF(AND(T169=Punkte!$A$15,E169=$C$306,U169=Punkte!$C$17),Punkte!$C$19,IF(AND(T169=Punkte!$A$15,E169=$C$306,U169=Punkte!$D$17),Punkte!$D$19,IF(AND(T169=Punkte!$A$15,E169=$C$306,U169=Punkte!$E$17),Punkte!$E$19," "))))</f>
        <v xml:space="preserve"> </v>
      </c>
      <c r="N169" s="149" t="str">
        <f>IF(AND(T169=Punkte!$A$15,F169=$C$306),Punkte!$B$23," ")</f>
        <v xml:space="preserve"> </v>
      </c>
      <c r="O169" s="155">
        <f>IF(ISERROR(IF(AD169&lt;0,,HLOOKUP(AD169,Punkte!$B$4:$F$6,3,FALSE))),,IF(AD169&lt;0,,HLOOKUP(AD169,Punkte!$B$4:$F$6,3,FALSE)))</f>
        <v>0</v>
      </c>
      <c r="P169" s="260">
        <f t="shared" si="62"/>
        <v>0</v>
      </c>
      <c r="Q169" s="150">
        <f>IF(AND(T169=Punkte!$A$15,U169=Punkte!$B$17),Punkte!$B$19,IF(AND(T169=Punkte!$A$15,U169=Punkte!$C$17),Punkte!$C$19,IF(AND(T169=Punkte!$A$15,U169=Punkte!$D$17),Punkte!$D$19,IF(AND(T169=Punkte!$A$15,U169=Punkte!$E$17),Punkte!$E$19,IF(Kriterien!T169=Punkte!$A$2,Punkte!$B$6, " ")))))</f>
        <v>2</v>
      </c>
      <c r="R169" s="396">
        <f t="shared" si="63"/>
        <v>2</v>
      </c>
      <c r="S169" s="100"/>
      <c r="T169" s="195" t="s">
        <v>123</v>
      </c>
      <c r="U169" s="194">
        <v>2</v>
      </c>
      <c r="V169" s="171"/>
      <c r="W169" s="170">
        <f t="shared" si="64"/>
        <v>0</v>
      </c>
      <c r="X169" s="194"/>
      <c r="Y169" s="172">
        <f t="shared" si="65"/>
        <v>0</v>
      </c>
      <c r="Z169" s="172">
        <f t="shared" si="66"/>
        <v>0</v>
      </c>
      <c r="AA169" s="172">
        <f t="shared" si="67"/>
        <v>0</v>
      </c>
      <c r="AB169" s="172">
        <f t="shared" si="68"/>
        <v>0</v>
      </c>
      <c r="AC169" s="172">
        <f t="shared" si="69"/>
        <v>0</v>
      </c>
      <c r="AD169" s="179">
        <f t="shared" si="70"/>
        <v>0</v>
      </c>
      <c r="AE169" s="284" t="str">
        <f t="shared" si="71"/>
        <v>x</v>
      </c>
      <c r="AF169" s="285" t="str">
        <f t="shared" si="72"/>
        <v xml:space="preserve"> </v>
      </c>
      <c r="AG169" s="243"/>
      <c r="AH169" s="243"/>
    </row>
    <row r="170" spans="1:34" s="1" customFormat="1" ht="25.5">
      <c r="B170" s="34">
        <f t="shared" si="73"/>
        <v>146</v>
      </c>
      <c r="C170" s="429"/>
      <c r="D170" s="12" t="s">
        <v>42</v>
      </c>
      <c r="E170" s="63"/>
      <c r="F170" s="64"/>
      <c r="G170" s="64"/>
      <c r="H170" s="64"/>
      <c r="I170" s="64"/>
      <c r="J170" s="64"/>
      <c r="K170" s="276"/>
      <c r="L170" s="101"/>
      <c r="M170" s="148" t="str">
        <f>IF(AND(T170=Punkte!$A$15,E170=$C$306,U170=Punkte!$B$17),Punkte!$B$19,IF(AND(T170=Punkte!$A$15,E170=$C$306,U170=Punkte!$C$17),Punkte!$C$19,IF(AND(T170=Punkte!$A$15,E170=$C$306,U170=Punkte!$D$17),Punkte!$D$19,IF(AND(T170=Punkte!$A$15,E170=$C$306,U170=Punkte!$E$17),Punkte!$E$19," "))))</f>
        <v xml:space="preserve"> </v>
      </c>
      <c r="N170" s="149" t="str">
        <f>IF(AND(T170=Punkte!$A$15,F170=$C$306),Punkte!$B$23," ")</f>
        <v xml:space="preserve"> </v>
      </c>
      <c r="O170" s="155">
        <f>IF(ISERROR(IF(AD170&lt;0,,HLOOKUP(AD170,Punkte!$B$4:$F$6,3,FALSE))),,IF(AD170&lt;0,,HLOOKUP(AD170,Punkte!$B$4:$F$6,3,FALSE)))</f>
        <v>0</v>
      </c>
      <c r="P170" s="260">
        <f t="shared" si="62"/>
        <v>0</v>
      </c>
      <c r="Q170" s="150">
        <f>IF(AND(T170=Punkte!$A$15,U170=Punkte!$B$17),Punkte!$B$19,IF(AND(T170=Punkte!$A$15,U170=Punkte!$C$17),Punkte!$C$19,IF(AND(T170=Punkte!$A$15,U170=Punkte!$D$17),Punkte!$D$19,IF(AND(T170=Punkte!$A$15,U170=Punkte!$E$17),Punkte!$E$19,IF(Kriterien!T170=Punkte!$A$2,Punkte!$B$6, " ")))))</f>
        <v>1</v>
      </c>
      <c r="R170" s="396">
        <f t="shared" si="63"/>
        <v>1</v>
      </c>
      <c r="S170" s="100"/>
      <c r="T170" s="195" t="s">
        <v>125</v>
      </c>
      <c r="U170" s="194"/>
      <c r="V170" s="171"/>
      <c r="W170" s="170">
        <f t="shared" si="64"/>
        <v>0</v>
      </c>
      <c r="X170" s="194"/>
      <c r="Y170" s="172">
        <f t="shared" si="65"/>
        <v>0</v>
      </c>
      <c r="Z170" s="172">
        <f t="shared" si="66"/>
        <v>0</v>
      </c>
      <c r="AA170" s="172">
        <f t="shared" si="67"/>
        <v>0</v>
      </c>
      <c r="AB170" s="172">
        <f t="shared" si="68"/>
        <v>0</v>
      </c>
      <c r="AC170" s="172">
        <f t="shared" si="69"/>
        <v>0</v>
      </c>
      <c r="AD170" s="179">
        <f t="shared" si="70"/>
        <v>0</v>
      </c>
      <c r="AE170" s="284" t="str">
        <f t="shared" si="71"/>
        <v xml:space="preserve"> </v>
      </c>
      <c r="AF170" s="285" t="str">
        <f t="shared" si="72"/>
        <v>x</v>
      </c>
      <c r="AG170" s="243"/>
      <c r="AH170" s="243"/>
    </row>
    <row r="171" spans="1:34" s="1" customFormat="1" ht="15.75">
      <c r="B171" s="34">
        <f t="shared" si="73"/>
        <v>147</v>
      </c>
      <c r="C171" s="429"/>
      <c r="D171" s="12" t="s">
        <v>115</v>
      </c>
      <c r="E171" s="63"/>
      <c r="F171" s="64"/>
      <c r="G171" s="64"/>
      <c r="H171" s="64"/>
      <c r="I171" s="64"/>
      <c r="J171" s="64"/>
      <c r="K171" s="276"/>
      <c r="L171" s="101"/>
      <c r="M171" s="148" t="str">
        <f>IF(AND(T171=Punkte!$A$15,E171=$C$306,U171=Punkte!$B$17),Punkte!$B$19,IF(AND(T171=Punkte!$A$15,E171=$C$306,U171=Punkte!$C$17),Punkte!$C$19,IF(AND(T171=Punkte!$A$15,E171=$C$306,U171=Punkte!$D$17),Punkte!$D$19,IF(AND(T171=Punkte!$A$15,E171=$C$306,U171=Punkte!$E$17),Punkte!$E$19," "))))</f>
        <v xml:space="preserve"> </v>
      </c>
      <c r="N171" s="149" t="str">
        <f>IF(AND(T171=Punkte!$A$15,F171=$C$306),Punkte!$B$23," ")</f>
        <v xml:space="preserve"> </v>
      </c>
      <c r="O171" s="155">
        <f>IF(ISERROR(IF(AD171&lt;0,,HLOOKUP(AD171,Punkte!$B$4:$F$6,3,FALSE))),,IF(AD171&lt;0,,HLOOKUP(AD171,Punkte!$B$4:$F$6,3,FALSE)))</f>
        <v>0</v>
      </c>
      <c r="P171" s="260">
        <f t="shared" si="62"/>
        <v>0</v>
      </c>
      <c r="Q171" s="150">
        <f>IF(AND(T171=Punkte!$A$15,U171=Punkte!$B$17),Punkte!$B$19,IF(AND(T171=Punkte!$A$15,U171=Punkte!$C$17),Punkte!$C$19,IF(AND(T171=Punkte!$A$15,U171=Punkte!$D$17),Punkte!$D$19,IF(AND(T171=Punkte!$A$15,U171=Punkte!$E$17),Punkte!$E$19,IF(Kriterien!T171=Punkte!$A$2,Punkte!$B$6, " ")))))</f>
        <v>1</v>
      </c>
      <c r="R171" s="396">
        <f t="shared" si="63"/>
        <v>1</v>
      </c>
      <c r="S171" s="100"/>
      <c r="T171" s="195" t="s">
        <v>123</v>
      </c>
      <c r="U171" s="194">
        <v>1</v>
      </c>
      <c r="V171" s="171"/>
      <c r="W171" s="170">
        <f t="shared" si="64"/>
        <v>0</v>
      </c>
      <c r="X171" s="194"/>
      <c r="Y171" s="172">
        <f t="shared" si="65"/>
        <v>0</v>
      </c>
      <c r="Z171" s="172">
        <f t="shared" si="66"/>
        <v>0</v>
      </c>
      <c r="AA171" s="172">
        <f t="shared" si="67"/>
        <v>0</v>
      </c>
      <c r="AB171" s="172">
        <f t="shared" si="68"/>
        <v>0</v>
      </c>
      <c r="AC171" s="172">
        <f t="shared" si="69"/>
        <v>0</v>
      </c>
      <c r="AD171" s="179">
        <f t="shared" si="70"/>
        <v>0</v>
      </c>
      <c r="AE171" s="284" t="str">
        <f t="shared" si="71"/>
        <v>x</v>
      </c>
      <c r="AF171" s="285" t="str">
        <f t="shared" si="72"/>
        <v xml:space="preserve"> </v>
      </c>
      <c r="AG171" s="243"/>
      <c r="AH171" s="243"/>
    </row>
    <row r="172" spans="1:34" s="1" customFormat="1" ht="25.5">
      <c r="B172" s="34">
        <f t="shared" si="73"/>
        <v>148</v>
      </c>
      <c r="C172" s="429"/>
      <c r="D172" s="12" t="s">
        <v>121</v>
      </c>
      <c r="E172" s="63"/>
      <c r="F172" s="64"/>
      <c r="G172" s="64"/>
      <c r="H172" s="64"/>
      <c r="I172" s="64"/>
      <c r="J172" s="64"/>
      <c r="K172" s="276"/>
      <c r="L172" s="101"/>
      <c r="M172" s="148" t="str">
        <f>IF(AND(T172=Punkte!$A$15,E172=$C$306,U172=Punkte!$B$17),Punkte!$B$19,IF(AND(T172=Punkte!$A$15,E172=$C$306,U172=Punkte!$C$17),Punkte!$C$19,IF(AND(T172=Punkte!$A$15,E172=$C$306,U172=Punkte!$D$17),Punkte!$D$19,IF(AND(T172=Punkte!$A$15,E172=$C$306,U172=Punkte!$E$17),Punkte!$E$19," "))))</f>
        <v xml:space="preserve"> </v>
      </c>
      <c r="N172" s="149" t="str">
        <f>IF(AND(T172=Punkte!$A$15,F172=$C$306),Punkte!$B$23," ")</f>
        <v xml:space="preserve"> </v>
      </c>
      <c r="O172" s="155">
        <f>IF(ISERROR(IF(AD172&lt;0,,HLOOKUP(AD172,Punkte!$B$4:$F$6,3,FALSE))),,IF(AD172&lt;0,,HLOOKUP(AD172,Punkte!$B$4:$F$6,3,FALSE)))</f>
        <v>0</v>
      </c>
      <c r="P172" s="260">
        <f t="shared" si="62"/>
        <v>0</v>
      </c>
      <c r="Q172" s="150">
        <f>IF(AND(T172=Punkte!$A$15,U172=Punkte!$B$17),Punkte!$B$19,IF(AND(T172=Punkte!$A$15,U172=Punkte!$C$17),Punkte!$C$19,IF(AND(T172=Punkte!$A$15,U172=Punkte!$D$17),Punkte!$D$19,IF(AND(T172=Punkte!$A$15,U172=Punkte!$E$17),Punkte!$E$19,IF(Kriterien!T172=Punkte!$A$2,Punkte!$B$6, " ")))))</f>
        <v>2</v>
      </c>
      <c r="R172" s="396">
        <f t="shared" si="63"/>
        <v>2</v>
      </c>
      <c r="S172" s="100"/>
      <c r="T172" s="195" t="s">
        <v>123</v>
      </c>
      <c r="U172" s="194">
        <v>2</v>
      </c>
      <c r="V172" s="171"/>
      <c r="W172" s="170">
        <f t="shared" si="64"/>
        <v>0</v>
      </c>
      <c r="X172" s="194"/>
      <c r="Y172" s="172">
        <f t="shared" si="65"/>
        <v>0</v>
      </c>
      <c r="Z172" s="172">
        <f t="shared" si="66"/>
        <v>0</v>
      </c>
      <c r="AA172" s="172">
        <f t="shared" si="67"/>
        <v>0</v>
      </c>
      <c r="AB172" s="172">
        <f t="shared" si="68"/>
        <v>0</v>
      </c>
      <c r="AC172" s="172">
        <f t="shared" si="69"/>
        <v>0</v>
      </c>
      <c r="AD172" s="179">
        <f t="shared" si="70"/>
        <v>0</v>
      </c>
      <c r="AE172" s="284" t="str">
        <f t="shared" si="71"/>
        <v>x</v>
      </c>
      <c r="AF172" s="285" t="str">
        <f t="shared" si="72"/>
        <v xml:space="preserve"> </v>
      </c>
      <c r="AG172" s="243"/>
      <c r="AH172" s="243"/>
    </row>
    <row r="173" spans="1:34" s="1" customFormat="1" ht="15.75">
      <c r="B173" s="34">
        <f t="shared" si="73"/>
        <v>149</v>
      </c>
      <c r="C173" s="429"/>
      <c r="D173" s="12" t="s">
        <v>19</v>
      </c>
      <c r="E173" s="63"/>
      <c r="F173" s="64"/>
      <c r="G173" s="64"/>
      <c r="H173" s="64"/>
      <c r="I173" s="64"/>
      <c r="J173" s="64"/>
      <c r="K173" s="276"/>
      <c r="L173" s="101"/>
      <c r="M173" s="148" t="str">
        <f>IF(AND(T173=Punkte!$A$15,E173=$C$306,U173=Punkte!$B$17),Punkte!$B$19,IF(AND(T173=Punkte!$A$15,E173=$C$306,U173=Punkte!$C$17),Punkte!$C$19,IF(AND(T173=Punkte!$A$15,E173=$C$306,U173=Punkte!$D$17),Punkte!$D$19,IF(AND(T173=Punkte!$A$15,E173=$C$306,U173=Punkte!$E$17),Punkte!$E$19," "))))</f>
        <v xml:space="preserve"> </v>
      </c>
      <c r="N173" s="149" t="str">
        <f>IF(AND(T173=Punkte!$A$15,F173=$C$306),Punkte!$B$23," ")</f>
        <v xml:space="preserve"> </v>
      </c>
      <c r="O173" s="155">
        <f>IF(ISERROR(IF(AD173&lt;0,,HLOOKUP(AD173,Punkte!$B$4:$F$6,3,FALSE))),,IF(AD173&lt;0,,HLOOKUP(AD173,Punkte!$B$4:$F$6,3,FALSE)))</f>
        <v>0</v>
      </c>
      <c r="P173" s="260">
        <f t="shared" si="62"/>
        <v>0</v>
      </c>
      <c r="Q173" s="150">
        <f>IF(AND(T173=Punkte!$A$15,U173=Punkte!$B$17),Punkte!$B$19,IF(AND(T173=Punkte!$A$15,U173=Punkte!$C$17),Punkte!$C$19,IF(AND(T173=Punkte!$A$15,U173=Punkte!$D$17),Punkte!$D$19,IF(AND(T173=Punkte!$A$15,U173=Punkte!$E$17),Punkte!$E$19,IF(Kriterien!T173=Punkte!$A$2,Punkte!$B$6, " ")))))</f>
        <v>1</v>
      </c>
      <c r="R173" s="396">
        <f t="shared" si="63"/>
        <v>1</v>
      </c>
      <c r="S173" s="100"/>
      <c r="T173" s="195" t="s">
        <v>125</v>
      </c>
      <c r="U173" s="194"/>
      <c r="V173" s="171"/>
      <c r="W173" s="170">
        <f t="shared" si="64"/>
        <v>0</v>
      </c>
      <c r="X173" s="194"/>
      <c r="Y173" s="172">
        <f t="shared" si="65"/>
        <v>0</v>
      </c>
      <c r="Z173" s="172">
        <f t="shared" si="66"/>
        <v>0</v>
      </c>
      <c r="AA173" s="172">
        <f t="shared" si="67"/>
        <v>0</v>
      </c>
      <c r="AB173" s="172">
        <f t="shared" si="68"/>
        <v>0</v>
      </c>
      <c r="AC173" s="172">
        <f t="shared" si="69"/>
        <v>0</v>
      </c>
      <c r="AD173" s="179">
        <f t="shared" si="70"/>
        <v>0</v>
      </c>
      <c r="AE173" s="284" t="str">
        <f t="shared" si="71"/>
        <v xml:space="preserve"> </v>
      </c>
      <c r="AF173" s="285" t="str">
        <f t="shared" si="72"/>
        <v>x</v>
      </c>
      <c r="AG173" s="243"/>
      <c r="AH173" s="243"/>
    </row>
    <row r="174" spans="1:34" s="1" customFormat="1" ht="15.75">
      <c r="B174" s="34">
        <f t="shared" si="73"/>
        <v>150</v>
      </c>
      <c r="C174" s="430"/>
      <c r="D174" s="30" t="s">
        <v>97</v>
      </c>
      <c r="E174" s="273"/>
      <c r="F174" s="274"/>
      <c r="G174" s="274"/>
      <c r="H174" s="274"/>
      <c r="I174" s="274"/>
      <c r="J174" s="274"/>
      <c r="K174" s="277"/>
      <c r="L174" s="101"/>
      <c r="M174" s="151" t="str">
        <f>IF(AND(T174=Punkte!$A$15,E174=$C$306,U174=Punkte!$B$17),Punkte!$B$19,IF(AND(T174=Punkte!$A$15,E174=$C$306,U174=Punkte!$C$17),Punkte!$C$19,IF(AND(T174=Punkte!$A$15,E174=$C$306,U174=Punkte!$D$17),Punkte!$D$19,IF(AND(T174=Punkte!$A$15,E174=$C$306,U174=Punkte!$E$17),Punkte!$E$19," "))))</f>
        <v xml:space="preserve"> </v>
      </c>
      <c r="N174" s="152" t="str">
        <f>IF(AND(T174=Punkte!$A$15,F174=$C$306),Punkte!$B$23," ")</f>
        <v xml:space="preserve"> </v>
      </c>
      <c r="O174" s="156">
        <f>IF(ISERROR(IF(AD174&lt;0,,HLOOKUP(AD174,Punkte!$B$4:$F$6,3,FALSE))),,IF(AD174&lt;0,,HLOOKUP(AD174,Punkte!$B$4:$F$6,3,FALSE)))</f>
        <v>0</v>
      </c>
      <c r="P174" s="261">
        <f t="shared" si="62"/>
        <v>0</v>
      </c>
      <c r="Q174" s="153">
        <f>IF(AND(T174=Punkte!$A$15,U174=Punkte!$B$17),Punkte!$B$19,IF(AND(T174=Punkte!$A$15,U174=Punkte!$C$17),Punkte!$C$19,IF(AND(T174=Punkte!$A$15,U174=Punkte!$D$17),Punkte!$D$19,IF(AND(T174=Punkte!$A$15,U174=Punkte!$E$17),Punkte!$E$19,IF(Kriterien!T174=Punkte!$A$2,Punkte!$B$6, " ")))))</f>
        <v>1</v>
      </c>
      <c r="R174" s="397">
        <f t="shared" si="63"/>
        <v>1</v>
      </c>
      <c r="S174" s="100"/>
      <c r="T174" s="196" t="s">
        <v>125</v>
      </c>
      <c r="U174" s="197"/>
      <c r="V174" s="174"/>
      <c r="W174" s="173">
        <f t="shared" si="64"/>
        <v>0</v>
      </c>
      <c r="X174" s="197"/>
      <c r="Y174" s="175">
        <f t="shared" si="65"/>
        <v>0</v>
      </c>
      <c r="Z174" s="175">
        <f t="shared" si="66"/>
        <v>0</v>
      </c>
      <c r="AA174" s="175">
        <f t="shared" si="67"/>
        <v>0</v>
      </c>
      <c r="AB174" s="175">
        <f t="shared" si="68"/>
        <v>0</v>
      </c>
      <c r="AC174" s="175">
        <f t="shared" si="69"/>
        <v>0</v>
      </c>
      <c r="AD174" s="181">
        <f t="shared" si="70"/>
        <v>0</v>
      </c>
      <c r="AE174" s="286" t="str">
        <f t="shared" si="71"/>
        <v xml:space="preserve"> </v>
      </c>
      <c r="AF174" s="287" t="str">
        <f t="shared" si="72"/>
        <v>x</v>
      </c>
      <c r="AG174" s="243"/>
      <c r="AH174" s="243"/>
    </row>
    <row r="175" spans="1:34" ht="25.5">
      <c r="B175" s="34">
        <f t="shared" si="73"/>
        <v>151</v>
      </c>
      <c r="C175" s="431" t="s">
        <v>91</v>
      </c>
      <c r="D175" s="27" t="s">
        <v>104</v>
      </c>
      <c r="E175" s="65"/>
      <c r="F175" s="66"/>
      <c r="G175" s="66"/>
      <c r="H175" s="66"/>
      <c r="I175" s="66"/>
      <c r="J175" s="66"/>
      <c r="K175" s="278"/>
      <c r="L175" s="101"/>
      <c r="M175" s="145" t="str">
        <f>IF(AND(T175=Punkte!$A$15,E175=$C$306,U175=Punkte!$B$17),Punkte!$B$19,IF(AND(T175=Punkte!$A$15,E175=$C$306,U175=Punkte!$C$17),Punkte!$C$19,IF(AND(T175=Punkte!$A$15,E175=$C$306,U175=Punkte!$D$17),Punkte!$D$19,IF(AND(T175=Punkte!$A$15,E175=$C$306,U175=Punkte!$E$17),Punkte!$E$19," "))))</f>
        <v xml:space="preserve"> </v>
      </c>
      <c r="N175" s="146" t="str">
        <f>IF(AND(T175=Punkte!$A$15,F175=$C$306),Punkte!$B$23," ")</f>
        <v xml:space="preserve"> </v>
      </c>
      <c r="O175" s="154">
        <f>IF(ISERROR(IF(AD175&lt;0,,HLOOKUP(AD175,Punkte!$B$4:$F$6,3,FALSE))),,IF(AD175&lt;0,,HLOOKUP(AD175,Punkte!$B$4:$F$6,3,FALSE)))</f>
        <v>0</v>
      </c>
      <c r="P175" s="259">
        <f t="shared" si="62"/>
        <v>0</v>
      </c>
      <c r="Q175" s="147">
        <f>IF(AND(T175=Punkte!$A$15,U175=Punkte!$B$17),Punkte!$B$19,IF(AND(T175=Punkte!$A$15,U175=Punkte!$C$17),Punkte!$C$19,IF(AND(T175=Punkte!$A$15,U175=Punkte!$D$17),Punkte!$D$19,IF(AND(T175=Punkte!$A$15,U175=Punkte!$E$17),Punkte!$E$19,IF(Kriterien!T175=Punkte!$A$2,Punkte!$B$6, " ")))))</f>
        <v>1</v>
      </c>
      <c r="R175" s="395">
        <f t="shared" si="63"/>
        <v>1</v>
      </c>
      <c r="S175" s="100"/>
      <c r="T175" s="198" t="s">
        <v>125</v>
      </c>
      <c r="U175" s="193"/>
      <c r="V175" s="168"/>
      <c r="W175" s="167">
        <f t="shared" si="64"/>
        <v>0</v>
      </c>
      <c r="X175" s="193"/>
      <c r="Y175" s="169">
        <f t="shared" si="65"/>
        <v>0</v>
      </c>
      <c r="Z175" s="169">
        <f t="shared" si="66"/>
        <v>0</v>
      </c>
      <c r="AA175" s="169">
        <f t="shared" si="67"/>
        <v>0</v>
      </c>
      <c r="AB175" s="169">
        <f t="shared" si="68"/>
        <v>0</v>
      </c>
      <c r="AC175" s="169">
        <f t="shared" si="69"/>
        <v>0</v>
      </c>
      <c r="AD175" s="177">
        <f t="shared" si="70"/>
        <v>0</v>
      </c>
      <c r="AE175" s="284" t="str">
        <f t="shared" ref="AE175:AE200" si="74">IF(T175="J/N","x", " ")</f>
        <v xml:space="preserve"> </v>
      </c>
      <c r="AF175" s="285" t="str">
        <f t="shared" ref="AF175:AF200" si="75">IF(T175="Skala","x"," ")</f>
        <v>x</v>
      </c>
    </row>
    <row r="176" spans="1:34">
      <c r="A176" t="s">
        <v>155</v>
      </c>
      <c r="B176" s="34">
        <f t="shared" si="73"/>
        <v>152</v>
      </c>
      <c r="C176" s="432"/>
      <c r="D176" s="23" t="s">
        <v>340</v>
      </c>
      <c r="E176" s="67"/>
      <c r="F176" s="68"/>
      <c r="G176" s="68"/>
      <c r="H176" s="68"/>
      <c r="I176" s="68"/>
      <c r="J176" s="68"/>
      <c r="K176" s="279"/>
      <c r="L176" s="101"/>
      <c r="M176" s="148" t="str">
        <f>IF(AND(T176=Punkte!$A$15,E176=$C$306,U176=Punkte!$B$17),Punkte!$B$19,IF(AND(T176=Punkte!$A$15,E176=$C$306,U176=Punkte!$C$17),Punkte!$C$19,IF(AND(T176=Punkte!$A$15,E176=$C$306,U176=Punkte!$D$17),Punkte!$D$19,IF(AND(T176=Punkte!$A$15,E176=$C$306,U176=Punkte!$E$17),Punkte!$E$19," "))))</f>
        <v xml:space="preserve"> </v>
      </c>
      <c r="N176" s="149" t="str">
        <f>IF(AND(T176=Punkte!$A$15,F176=$C$306),Punkte!$B$23," ")</f>
        <v xml:space="preserve"> </v>
      </c>
      <c r="O176" s="155">
        <f>IF(ISERROR(IF(AD176&lt;0,,HLOOKUP(AD176,Punkte!$B$4:$F$6,3,FALSE))),,IF(AD176&lt;0,,HLOOKUP(AD176,Punkte!$B$4:$F$6,3,FALSE)))</f>
        <v>0</v>
      </c>
      <c r="P176" s="260">
        <f t="shared" si="62"/>
        <v>0</v>
      </c>
      <c r="Q176" s="150">
        <f>IF(AND(T176=Punkte!$A$15,U176=Punkte!$B$17),Punkte!$B$19,IF(AND(T176=Punkte!$A$15,U176=Punkte!$C$17),Punkte!$C$19,IF(AND(T176=Punkte!$A$15,U176=Punkte!$D$17),Punkte!$D$19,IF(AND(T176=Punkte!$A$15,U176=Punkte!$E$17),Punkte!$E$19,IF(Kriterien!T176=Punkte!$A$2,Punkte!$B$6, " ")))))</f>
        <v>2</v>
      </c>
      <c r="R176" s="396">
        <f t="shared" si="63"/>
        <v>2</v>
      </c>
      <c r="S176" s="100"/>
      <c r="T176" s="195" t="s">
        <v>123</v>
      </c>
      <c r="U176" s="194">
        <v>2</v>
      </c>
      <c r="V176" s="171"/>
      <c r="W176" s="170">
        <f t="shared" si="64"/>
        <v>0</v>
      </c>
      <c r="X176" s="194"/>
      <c r="Y176" s="172">
        <f t="shared" si="65"/>
        <v>0</v>
      </c>
      <c r="Z176" s="172">
        <f t="shared" si="66"/>
        <v>0</v>
      </c>
      <c r="AA176" s="172">
        <f t="shared" si="67"/>
        <v>0</v>
      </c>
      <c r="AB176" s="172">
        <f t="shared" si="68"/>
        <v>0</v>
      </c>
      <c r="AC176" s="172">
        <f t="shared" si="69"/>
        <v>0</v>
      </c>
      <c r="AD176" s="179">
        <f t="shared" si="70"/>
        <v>0</v>
      </c>
      <c r="AE176" s="284" t="str">
        <f t="shared" si="74"/>
        <v>x</v>
      </c>
      <c r="AF176" s="285" t="str">
        <f t="shared" si="75"/>
        <v xml:space="preserve"> </v>
      </c>
    </row>
    <row r="177" spans="2:32" ht="25.5">
      <c r="B177" s="34">
        <f t="shared" si="73"/>
        <v>153</v>
      </c>
      <c r="C177" s="435"/>
      <c r="D177" s="23" t="s">
        <v>242</v>
      </c>
      <c r="E177" s="67"/>
      <c r="F177" s="68"/>
      <c r="G177" s="68"/>
      <c r="H177" s="68"/>
      <c r="I177" s="68"/>
      <c r="J177" s="68"/>
      <c r="K177" s="279"/>
      <c r="L177" s="101"/>
      <c r="M177" s="148" t="str">
        <f>IF(AND(T177=Punkte!$A$15,E177=$C$306,U177=Punkte!$B$17),Punkte!$B$19,IF(AND(T177=Punkte!$A$15,E177=$C$306,U177=Punkte!$C$17),Punkte!$C$19,IF(AND(T177=Punkte!$A$15,E177=$C$306,U177=Punkte!$D$17),Punkte!$D$19,IF(AND(T177=Punkte!$A$15,E177=$C$306,U177=Punkte!$E$17),Punkte!$E$19," "))))</f>
        <v xml:space="preserve"> </v>
      </c>
      <c r="N177" s="149" t="str">
        <f>IF(AND(T177=Punkte!$A$15,F177=$C$306),Punkte!$B$23," ")</f>
        <v xml:space="preserve"> </v>
      </c>
      <c r="O177" s="155">
        <f>IF(ISERROR(IF(AD177&lt;0,,HLOOKUP(AD177,Punkte!$B$4:$F$6,3,FALSE))),,IF(AD177&lt;0,,HLOOKUP(AD177,Punkte!$B$4:$F$6,3,FALSE)))</f>
        <v>0</v>
      </c>
      <c r="P177" s="260">
        <f t="shared" si="62"/>
        <v>0</v>
      </c>
      <c r="Q177" s="150">
        <f>IF(AND(T177=Punkte!$A$15,U177=Punkte!$B$17),Punkte!$B$19,IF(AND(T177=Punkte!$A$15,U177=Punkte!$C$17),Punkte!$C$19,IF(AND(T177=Punkte!$A$15,U177=Punkte!$D$17),Punkte!$D$19,IF(AND(T177=Punkte!$A$15,U177=Punkte!$E$17),Punkte!$E$19,IF(Kriterien!T177=Punkte!$A$2,Punkte!$B$6, " ")))))</f>
        <v>1</v>
      </c>
      <c r="R177" s="396">
        <f t="shared" si="63"/>
        <v>1</v>
      </c>
      <c r="S177" s="100"/>
      <c r="T177" s="195" t="s">
        <v>125</v>
      </c>
      <c r="U177" s="194"/>
      <c r="V177" s="171"/>
      <c r="W177" s="170">
        <f t="shared" si="64"/>
        <v>0</v>
      </c>
      <c r="X177" s="194"/>
      <c r="Y177" s="172">
        <f t="shared" si="65"/>
        <v>0</v>
      </c>
      <c r="Z177" s="172">
        <f t="shared" si="66"/>
        <v>0</v>
      </c>
      <c r="AA177" s="172">
        <f t="shared" si="67"/>
        <v>0</v>
      </c>
      <c r="AB177" s="172">
        <f t="shared" si="68"/>
        <v>0</v>
      </c>
      <c r="AC177" s="172">
        <f t="shared" si="69"/>
        <v>0</v>
      </c>
      <c r="AD177" s="179">
        <f t="shared" si="70"/>
        <v>0</v>
      </c>
      <c r="AE177" s="284" t="str">
        <f t="shared" si="74"/>
        <v xml:space="preserve"> </v>
      </c>
      <c r="AF177" s="285" t="str">
        <f t="shared" si="75"/>
        <v>x</v>
      </c>
    </row>
    <row r="178" spans="2:32" ht="25.5">
      <c r="B178" s="34">
        <f t="shared" si="73"/>
        <v>154</v>
      </c>
      <c r="C178" s="435"/>
      <c r="D178" s="23" t="s">
        <v>105</v>
      </c>
      <c r="E178" s="67"/>
      <c r="F178" s="68"/>
      <c r="G178" s="68"/>
      <c r="H178" s="68"/>
      <c r="I178" s="68"/>
      <c r="J178" s="68"/>
      <c r="K178" s="279"/>
      <c r="L178" s="101"/>
      <c r="M178" s="148" t="str">
        <f>IF(AND(T178=Punkte!$A$15,E178=$C$306,U178=Punkte!$B$17),Punkte!$B$19,IF(AND(T178=Punkte!$A$15,E178=$C$306,U178=Punkte!$C$17),Punkte!$C$19,IF(AND(T178=Punkte!$A$15,E178=$C$306,U178=Punkte!$D$17),Punkte!$D$19,IF(AND(T178=Punkte!$A$15,E178=$C$306,U178=Punkte!$E$17),Punkte!$E$19," "))))</f>
        <v xml:space="preserve"> </v>
      </c>
      <c r="N178" s="149" t="str">
        <f>IF(AND(T178=Punkte!$A$15,F178=$C$306),Punkte!$B$23," ")</f>
        <v xml:space="preserve"> </v>
      </c>
      <c r="O178" s="155">
        <f>IF(ISERROR(IF(AD178&lt;0,,HLOOKUP(AD178,Punkte!$B$4:$F$6,3,FALSE))),,IF(AD178&lt;0,,HLOOKUP(AD178,Punkte!$B$4:$F$6,3,FALSE)))</f>
        <v>0</v>
      </c>
      <c r="P178" s="260">
        <f t="shared" si="62"/>
        <v>0</v>
      </c>
      <c r="Q178" s="150">
        <f>IF(AND(T178=Punkte!$A$15,U178=Punkte!$B$17),Punkte!$B$19,IF(AND(T178=Punkte!$A$15,U178=Punkte!$C$17),Punkte!$C$19,IF(AND(T178=Punkte!$A$15,U178=Punkte!$D$17),Punkte!$D$19,IF(AND(T178=Punkte!$A$15,U178=Punkte!$E$17),Punkte!$E$19,IF(Kriterien!T178=Punkte!$A$2,Punkte!$B$6, " ")))))</f>
        <v>1</v>
      </c>
      <c r="R178" s="396">
        <f t="shared" si="63"/>
        <v>1</v>
      </c>
      <c r="S178" s="100"/>
      <c r="T178" s="195" t="s">
        <v>125</v>
      </c>
      <c r="U178" s="194"/>
      <c r="V178" s="171"/>
      <c r="W178" s="170">
        <f t="shared" si="64"/>
        <v>0</v>
      </c>
      <c r="X178" s="194"/>
      <c r="Y178" s="172">
        <f t="shared" si="65"/>
        <v>0</v>
      </c>
      <c r="Z178" s="172">
        <f t="shared" si="66"/>
        <v>0</v>
      </c>
      <c r="AA178" s="172">
        <f t="shared" si="67"/>
        <v>0</v>
      </c>
      <c r="AB178" s="172">
        <f t="shared" si="68"/>
        <v>0</v>
      </c>
      <c r="AC178" s="172">
        <f t="shared" si="69"/>
        <v>0</v>
      </c>
      <c r="AD178" s="179">
        <f t="shared" si="70"/>
        <v>0</v>
      </c>
      <c r="AE178" s="284" t="str">
        <f t="shared" si="74"/>
        <v xml:space="preserve"> </v>
      </c>
      <c r="AF178" s="285" t="str">
        <f t="shared" si="75"/>
        <v>x</v>
      </c>
    </row>
    <row r="179" spans="2:32" ht="25.5">
      <c r="B179" s="34">
        <f t="shared" si="73"/>
        <v>155</v>
      </c>
      <c r="C179" s="435"/>
      <c r="D179" s="23" t="s">
        <v>85</v>
      </c>
      <c r="E179" s="67"/>
      <c r="F179" s="68"/>
      <c r="G179" s="68"/>
      <c r="H179" s="68"/>
      <c r="I179" s="68"/>
      <c r="J179" s="68"/>
      <c r="K179" s="279"/>
      <c r="L179" s="101"/>
      <c r="M179" s="148" t="str">
        <f>IF(AND(T179=Punkte!$A$15,E179=$C$306,U179=Punkte!$B$17),Punkte!$B$19,IF(AND(T179=Punkte!$A$15,E179=$C$306,U179=Punkte!$C$17),Punkte!$C$19,IF(AND(T179=Punkte!$A$15,E179=$C$306,U179=Punkte!$D$17),Punkte!$D$19,IF(AND(T179=Punkte!$A$15,E179=$C$306,U179=Punkte!$E$17),Punkte!$E$19," "))))</f>
        <v xml:space="preserve"> </v>
      </c>
      <c r="N179" s="149" t="str">
        <f>IF(AND(T179=Punkte!$A$15,F179=$C$306),Punkte!$B$23," ")</f>
        <v xml:space="preserve"> </v>
      </c>
      <c r="O179" s="155">
        <f>IF(ISERROR(IF(AD179&lt;0,,HLOOKUP(AD179,Punkte!$B$4:$F$6,3,FALSE))),,IF(AD179&lt;0,,HLOOKUP(AD179,Punkte!$B$4:$F$6,3,FALSE)))</f>
        <v>0</v>
      </c>
      <c r="P179" s="260">
        <f t="shared" si="62"/>
        <v>0</v>
      </c>
      <c r="Q179" s="150">
        <f>IF(AND(T179=Punkte!$A$15,U179=Punkte!$B$17),Punkte!$B$19,IF(AND(T179=Punkte!$A$15,U179=Punkte!$C$17),Punkte!$C$19,IF(AND(T179=Punkte!$A$15,U179=Punkte!$D$17),Punkte!$D$19,IF(AND(T179=Punkte!$A$15,U179=Punkte!$E$17),Punkte!$E$19,IF(Kriterien!T179=Punkte!$A$2,Punkte!$B$6, " ")))))</f>
        <v>1</v>
      </c>
      <c r="R179" s="396">
        <f t="shared" si="63"/>
        <v>1</v>
      </c>
      <c r="S179" s="100"/>
      <c r="T179" s="195" t="s">
        <v>123</v>
      </c>
      <c r="U179" s="194">
        <v>1</v>
      </c>
      <c r="V179" s="171"/>
      <c r="W179" s="170">
        <f t="shared" si="64"/>
        <v>0</v>
      </c>
      <c r="X179" s="194"/>
      <c r="Y179" s="172">
        <f t="shared" si="65"/>
        <v>0</v>
      </c>
      <c r="Z179" s="172">
        <f t="shared" si="66"/>
        <v>0</v>
      </c>
      <c r="AA179" s="172">
        <f t="shared" si="67"/>
        <v>0</v>
      </c>
      <c r="AB179" s="172">
        <f t="shared" si="68"/>
        <v>0</v>
      </c>
      <c r="AC179" s="172">
        <f t="shared" si="69"/>
        <v>0</v>
      </c>
      <c r="AD179" s="179">
        <f t="shared" si="70"/>
        <v>0</v>
      </c>
      <c r="AE179" s="284" t="str">
        <f t="shared" si="74"/>
        <v>x</v>
      </c>
      <c r="AF179" s="285" t="str">
        <f t="shared" si="75"/>
        <v xml:space="preserve"> </v>
      </c>
    </row>
    <row r="180" spans="2:32" ht="25.5">
      <c r="B180" s="34">
        <f t="shared" si="73"/>
        <v>156</v>
      </c>
      <c r="C180" s="435"/>
      <c r="D180" s="23" t="s">
        <v>88</v>
      </c>
      <c r="E180" s="67"/>
      <c r="F180" s="68"/>
      <c r="G180" s="68"/>
      <c r="H180" s="68"/>
      <c r="I180" s="68"/>
      <c r="J180" s="68"/>
      <c r="K180" s="279"/>
      <c r="L180" s="101"/>
      <c r="M180" s="148" t="str">
        <f>IF(AND(T180=Punkte!$A$15,E180=$C$306,U180=Punkte!$B$17),Punkte!$B$19,IF(AND(T180=Punkte!$A$15,E180=$C$306,U180=Punkte!$C$17),Punkte!$C$19,IF(AND(T180=Punkte!$A$15,E180=$C$306,U180=Punkte!$D$17),Punkte!$D$19,IF(AND(T180=Punkte!$A$15,E180=$C$306,U180=Punkte!$E$17),Punkte!$E$19," "))))</f>
        <v xml:space="preserve"> </v>
      </c>
      <c r="N180" s="149" t="str">
        <f>IF(AND(T180=Punkte!$A$15,F180=$C$306),Punkte!$B$23," ")</f>
        <v xml:space="preserve"> </v>
      </c>
      <c r="O180" s="155">
        <f>IF(ISERROR(IF(AD180&lt;0,,HLOOKUP(AD180,Punkte!$B$4:$F$6,3,FALSE))),,IF(AD180&lt;0,,HLOOKUP(AD180,Punkte!$B$4:$F$6,3,FALSE)))</f>
        <v>0</v>
      </c>
      <c r="P180" s="260">
        <f t="shared" si="62"/>
        <v>0</v>
      </c>
      <c r="Q180" s="150">
        <f>IF(AND(T180=Punkte!$A$15,U180=Punkte!$B$17),Punkte!$B$19,IF(AND(T180=Punkte!$A$15,U180=Punkte!$C$17),Punkte!$C$19,IF(AND(T180=Punkte!$A$15,U180=Punkte!$D$17),Punkte!$D$19,IF(AND(T180=Punkte!$A$15,U180=Punkte!$E$17),Punkte!$E$19,IF(Kriterien!T180=Punkte!$A$2,Punkte!$B$6, " ")))))</f>
        <v>1</v>
      </c>
      <c r="R180" s="396">
        <f t="shared" si="63"/>
        <v>1</v>
      </c>
      <c r="S180" s="100"/>
      <c r="T180" s="195" t="s">
        <v>125</v>
      </c>
      <c r="U180" s="194"/>
      <c r="V180" s="171"/>
      <c r="W180" s="170">
        <f t="shared" si="64"/>
        <v>0</v>
      </c>
      <c r="X180" s="194"/>
      <c r="Y180" s="172">
        <f t="shared" si="65"/>
        <v>0</v>
      </c>
      <c r="Z180" s="172">
        <f t="shared" si="66"/>
        <v>0</v>
      </c>
      <c r="AA180" s="172">
        <f t="shared" si="67"/>
        <v>0</v>
      </c>
      <c r="AB180" s="172">
        <f t="shared" si="68"/>
        <v>0</v>
      </c>
      <c r="AC180" s="172">
        <f t="shared" si="69"/>
        <v>0</v>
      </c>
      <c r="AD180" s="179">
        <f t="shared" si="70"/>
        <v>0</v>
      </c>
      <c r="AE180" s="284" t="str">
        <f t="shared" si="74"/>
        <v xml:space="preserve"> </v>
      </c>
      <c r="AF180" s="285" t="str">
        <f t="shared" si="75"/>
        <v>x</v>
      </c>
    </row>
    <row r="181" spans="2:32">
      <c r="B181" s="34">
        <f t="shared" si="73"/>
        <v>157</v>
      </c>
      <c r="C181" s="435"/>
      <c r="D181" s="23" t="s">
        <v>87</v>
      </c>
      <c r="E181" s="67"/>
      <c r="F181" s="68"/>
      <c r="G181" s="68"/>
      <c r="H181" s="68"/>
      <c r="I181" s="68"/>
      <c r="J181" s="68"/>
      <c r="K181" s="279"/>
      <c r="L181" s="101"/>
      <c r="M181" s="148" t="str">
        <f>IF(AND(T181=Punkte!$A$15,E181=$C$306,U181=Punkte!$B$17),Punkte!$B$19,IF(AND(T181=Punkte!$A$15,E181=$C$306,U181=Punkte!$C$17),Punkte!$C$19,IF(AND(T181=Punkte!$A$15,E181=$C$306,U181=Punkte!$D$17),Punkte!$D$19,IF(AND(T181=Punkte!$A$15,E181=$C$306,U181=Punkte!$E$17),Punkte!$E$19," "))))</f>
        <v xml:space="preserve"> </v>
      </c>
      <c r="N181" s="149" t="str">
        <f>IF(AND(T181=Punkte!$A$15,F181=$C$306),Punkte!$B$23," ")</f>
        <v xml:space="preserve"> </v>
      </c>
      <c r="O181" s="155">
        <f>IF(ISERROR(IF(AD181&lt;0,,HLOOKUP(AD181,Punkte!$B$4:$F$6,3,FALSE))),,IF(AD181&lt;0,,HLOOKUP(AD181,Punkte!$B$4:$F$6,3,FALSE)))</f>
        <v>0</v>
      </c>
      <c r="P181" s="260">
        <f t="shared" si="62"/>
        <v>0</v>
      </c>
      <c r="Q181" s="150">
        <f>IF(AND(T181=Punkte!$A$15,U181=Punkte!$B$17),Punkte!$B$19,IF(AND(T181=Punkte!$A$15,U181=Punkte!$C$17),Punkte!$C$19,IF(AND(T181=Punkte!$A$15,U181=Punkte!$D$17),Punkte!$D$19,IF(AND(T181=Punkte!$A$15,U181=Punkte!$E$17),Punkte!$E$19,IF(Kriterien!T181=Punkte!$A$2,Punkte!$B$6, " ")))))</f>
        <v>1</v>
      </c>
      <c r="R181" s="396">
        <f t="shared" si="63"/>
        <v>1</v>
      </c>
      <c r="S181" s="100"/>
      <c r="T181" s="195" t="s">
        <v>123</v>
      </c>
      <c r="U181" s="194">
        <v>1</v>
      </c>
      <c r="V181" s="171"/>
      <c r="W181" s="170">
        <f t="shared" si="64"/>
        <v>0</v>
      </c>
      <c r="X181" s="194"/>
      <c r="Y181" s="172">
        <f t="shared" si="65"/>
        <v>0</v>
      </c>
      <c r="Z181" s="172">
        <f t="shared" si="66"/>
        <v>0</v>
      </c>
      <c r="AA181" s="172">
        <f t="shared" si="67"/>
        <v>0</v>
      </c>
      <c r="AB181" s="172">
        <f t="shared" si="68"/>
        <v>0</v>
      </c>
      <c r="AC181" s="172">
        <f t="shared" si="69"/>
        <v>0</v>
      </c>
      <c r="AD181" s="179">
        <f t="shared" si="70"/>
        <v>0</v>
      </c>
      <c r="AE181" s="284" t="str">
        <f t="shared" si="74"/>
        <v>x</v>
      </c>
      <c r="AF181" s="285" t="str">
        <f t="shared" si="75"/>
        <v xml:space="preserve"> </v>
      </c>
    </row>
    <row r="182" spans="2:32" ht="25.5">
      <c r="B182" s="34">
        <f t="shared" si="73"/>
        <v>158</v>
      </c>
      <c r="C182" s="435"/>
      <c r="D182" s="23" t="s">
        <v>102</v>
      </c>
      <c r="E182" s="67"/>
      <c r="F182" s="68"/>
      <c r="G182" s="68"/>
      <c r="H182" s="68"/>
      <c r="I182" s="68"/>
      <c r="J182" s="68"/>
      <c r="K182" s="279"/>
      <c r="L182" s="101"/>
      <c r="M182" s="148" t="str">
        <f>IF(AND(T182=Punkte!$A$15,E182=$C$306,U182=Punkte!$B$17),Punkte!$B$19,IF(AND(T182=Punkte!$A$15,E182=$C$306,U182=Punkte!$C$17),Punkte!$C$19,IF(AND(T182=Punkte!$A$15,E182=$C$306,U182=Punkte!$D$17),Punkte!$D$19,IF(AND(T182=Punkte!$A$15,E182=$C$306,U182=Punkte!$E$17),Punkte!$E$19," "))))</f>
        <v xml:space="preserve"> </v>
      </c>
      <c r="N182" s="149" t="str">
        <f>IF(AND(T182=Punkte!$A$15,F182=$C$306),Punkte!$B$23," ")</f>
        <v xml:space="preserve"> </v>
      </c>
      <c r="O182" s="155">
        <f>IF(ISERROR(IF(AD182&lt;0,,HLOOKUP(AD182,Punkte!$B$4:$F$6,3,FALSE))),,IF(AD182&lt;0,,HLOOKUP(AD182,Punkte!$B$4:$F$6,3,FALSE)))</f>
        <v>0</v>
      </c>
      <c r="P182" s="260">
        <f t="shared" si="62"/>
        <v>0</v>
      </c>
      <c r="Q182" s="150">
        <f>IF(AND(T182=Punkte!$A$15,U182=Punkte!$B$17),Punkte!$B$19,IF(AND(T182=Punkte!$A$15,U182=Punkte!$C$17),Punkte!$C$19,IF(AND(T182=Punkte!$A$15,U182=Punkte!$D$17),Punkte!$D$19,IF(AND(T182=Punkte!$A$15,U182=Punkte!$E$17),Punkte!$E$19,IF(Kriterien!T182=Punkte!$A$2,Punkte!$B$6, " ")))))</f>
        <v>1</v>
      </c>
      <c r="R182" s="396">
        <f t="shared" si="63"/>
        <v>1</v>
      </c>
      <c r="S182" s="100"/>
      <c r="T182" s="195" t="s">
        <v>123</v>
      </c>
      <c r="U182" s="194">
        <v>1</v>
      </c>
      <c r="V182" s="171"/>
      <c r="W182" s="170">
        <f t="shared" si="64"/>
        <v>0</v>
      </c>
      <c r="X182" s="194"/>
      <c r="Y182" s="172">
        <f t="shared" si="65"/>
        <v>0</v>
      </c>
      <c r="Z182" s="172">
        <f t="shared" si="66"/>
        <v>0</v>
      </c>
      <c r="AA182" s="172">
        <f t="shared" si="67"/>
        <v>0</v>
      </c>
      <c r="AB182" s="172">
        <f t="shared" si="68"/>
        <v>0</v>
      </c>
      <c r="AC182" s="172">
        <f t="shared" si="69"/>
        <v>0</v>
      </c>
      <c r="AD182" s="179">
        <f t="shared" si="70"/>
        <v>0</v>
      </c>
      <c r="AE182" s="284" t="str">
        <f t="shared" si="74"/>
        <v>x</v>
      </c>
      <c r="AF182" s="285" t="str">
        <f t="shared" si="75"/>
        <v xml:space="preserve"> </v>
      </c>
    </row>
    <row r="183" spans="2:32" ht="25.5">
      <c r="B183" s="34">
        <f t="shared" si="73"/>
        <v>159</v>
      </c>
      <c r="C183" s="435"/>
      <c r="D183" s="23" t="s">
        <v>359</v>
      </c>
      <c r="E183" s="67"/>
      <c r="F183" s="68"/>
      <c r="G183" s="68"/>
      <c r="H183" s="68"/>
      <c r="I183" s="68"/>
      <c r="J183" s="68"/>
      <c r="K183" s="279"/>
      <c r="L183" s="101"/>
      <c r="M183" s="148" t="str">
        <f>IF(AND(T183=Punkte!$A$15,E183=$C$306,U183=Punkte!$B$17),Punkte!$B$19,IF(AND(T183=Punkte!$A$15,E183=$C$306,U183=Punkte!$C$17),Punkte!$C$19,IF(AND(T183=Punkte!$A$15,E183=$C$306,U183=Punkte!$D$17),Punkte!$D$19,IF(AND(T183=Punkte!$A$15,E183=$C$306,U183=Punkte!$E$17),Punkte!$E$19," "))))</f>
        <v xml:space="preserve"> </v>
      </c>
      <c r="N183" s="149" t="str">
        <f>IF(AND(T183=Punkte!$A$15,F183=$C$306),Punkte!$B$23," ")</f>
        <v xml:space="preserve"> </v>
      </c>
      <c r="O183" s="155">
        <f>IF(ISERROR(IF(AD183&lt;0,,HLOOKUP(AD183,Punkte!$B$4:$F$6,3,FALSE))),,IF(AD183&lt;0,,HLOOKUP(AD183,Punkte!$B$4:$F$6,3,FALSE)))</f>
        <v>0</v>
      </c>
      <c r="P183" s="260">
        <f t="shared" si="62"/>
        <v>0</v>
      </c>
      <c r="Q183" s="150">
        <f>IF(AND(T183=Punkte!$A$15,U183=Punkte!$B$17),Punkte!$B$19,IF(AND(T183=Punkte!$A$15,U183=Punkte!$C$17),Punkte!$C$19,IF(AND(T183=Punkte!$A$15,U183=Punkte!$D$17),Punkte!$D$19,IF(AND(T183=Punkte!$A$15,U183=Punkte!$E$17),Punkte!$E$19,IF(Kriterien!T183=Punkte!$A$2,Punkte!$B$6, " ")))))</f>
        <v>1</v>
      </c>
      <c r="R183" s="396">
        <f t="shared" si="63"/>
        <v>1</v>
      </c>
      <c r="S183" s="100"/>
      <c r="T183" s="195" t="s">
        <v>123</v>
      </c>
      <c r="U183" s="194">
        <v>1</v>
      </c>
      <c r="V183" s="171"/>
      <c r="W183" s="170">
        <f t="shared" si="64"/>
        <v>0</v>
      </c>
      <c r="X183" s="194"/>
      <c r="Y183" s="172">
        <f t="shared" si="65"/>
        <v>0</v>
      </c>
      <c r="Z183" s="172">
        <f t="shared" si="66"/>
        <v>0</v>
      </c>
      <c r="AA183" s="172">
        <f t="shared" si="67"/>
        <v>0</v>
      </c>
      <c r="AB183" s="172">
        <f t="shared" si="68"/>
        <v>0</v>
      </c>
      <c r="AC183" s="172">
        <f t="shared" si="69"/>
        <v>0</v>
      </c>
      <c r="AD183" s="179">
        <f t="shared" si="70"/>
        <v>0</v>
      </c>
      <c r="AE183" s="284" t="str">
        <f t="shared" si="74"/>
        <v>x</v>
      </c>
      <c r="AF183" s="285" t="str">
        <f t="shared" si="75"/>
        <v xml:space="preserve"> </v>
      </c>
    </row>
    <row r="184" spans="2:32" ht="15" customHeight="1">
      <c r="B184" s="34">
        <f t="shared" si="73"/>
        <v>160</v>
      </c>
      <c r="C184" s="435"/>
      <c r="D184" s="23" t="s">
        <v>130</v>
      </c>
      <c r="E184" s="67"/>
      <c r="F184" s="68"/>
      <c r="G184" s="68"/>
      <c r="H184" s="68"/>
      <c r="I184" s="68"/>
      <c r="J184" s="68"/>
      <c r="K184" s="279"/>
      <c r="L184" s="101"/>
      <c r="M184" s="148" t="str">
        <f>IF(AND(T184=Punkte!$A$15,E184=$C$306,U184=Punkte!$B$17),Punkte!$B$19,IF(AND(T184=Punkte!$A$15,E184=$C$306,U184=Punkte!$C$17),Punkte!$C$19,IF(AND(T184=Punkte!$A$15,E184=$C$306,U184=Punkte!$D$17),Punkte!$D$19,IF(AND(T184=Punkte!$A$15,E184=$C$306,U184=Punkte!$E$17),Punkte!$E$19," "))))</f>
        <v xml:space="preserve"> </v>
      </c>
      <c r="N184" s="149" t="str">
        <f>IF(AND(T184=Punkte!$A$15,F184=$C$306),Punkte!$B$23," ")</f>
        <v xml:space="preserve"> </v>
      </c>
      <c r="O184" s="155">
        <f>IF(ISERROR(IF(AD184&lt;0,,HLOOKUP(AD184,Punkte!$B$4:$F$6,3,FALSE))),,IF(AD184&lt;0,,HLOOKUP(AD184,Punkte!$B$4:$F$6,3,FALSE)))</f>
        <v>0</v>
      </c>
      <c r="P184" s="260">
        <f t="shared" si="62"/>
        <v>0</v>
      </c>
      <c r="Q184" s="150">
        <f>IF(AND(T184=Punkte!$A$15,U184=Punkte!$B$17),Punkte!$B$19,IF(AND(T184=Punkte!$A$15,U184=Punkte!$C$17),Punkte!$C$19,IF(AND(T184=Punkte!$A$15,U184=Punkte!$D$17),Punkte!$D$19,IF(AND(T184=Punkte!$A$15,U184=Punkte!$E$17),Punkte!$E$19,IF(Kriterien!T184=Punkte!$A$2,Punkte!$B$6, " ")))))</f>
        <v>1</v>
      </c>
      <c r="R184" s="396">
        <f t="shared" si="63"/>
        <v>1</v>
      </c>
      <c r="S184" s="100"/>
      <c r="T184" s="195" t="s">
        <v>125</v>
      </c>
      <c r="U184" s="194"/>
      <c r="V184" s="171"/>
      <c r="W184" s="170">
        <f t="shared" si="64"/>
        <v>0</v>
      </c>
      <c r="X184" s="194"/>
      <c r="Y184" s="172">
        <f t="shared" si="65"/>
        <v>0</v>
      </c>
      <c r="Z184" s="172">
        <f t="shared" si="66"/>
        <v>0</v>
      </c>
      <c r="AA184" s="172">
        <f t="shared" si="67"/>
        <v>0</v>
      </c>
      <c r="AB184" s="172">
        <f t="shared" si="68"/>
        <v>0</v>
      </c>
      <c r="AC184" s="172">
        <f t="shared" si="69"/>
        <v>0</v>
      </c>
      <c r="AD184" s="179">
        <f t="shared" si="70"/>
        <v>0</v>
      </c>
      <c r="AE184" s="284" t="str">
        <f t="shared" si="74"/>
        <v xml:space="preserve"> </v>
      </c>
      <c r="AF184" s="285" t="str">
        <f t="shared" si="75"/>
        <v>x</v>
      </c>
    </row>
    <row r="185" spans="2:32" ht="25.5">
      <c r="B185" s="34">
        <f t="shared" si="73"/>
        <v>161</v>
      </c>
      <c r="C185" s="435"/>
      <c r="D185" s="23" t="s">
        <v>92</v>
      </c>
      <c r="E185" s="67"/>
      <c r="F185" s="68"/>
      <c r="G185" s="68"/>
      <c r="H185" s="68"/>
      <c r="I185" s="68"/>
      <c r="J185" s="68"/>
      <c r="K185" s="279"/>
      <c r="L185" s="101"/>
      <c r="M185" s="148" t="str">
        <f>IF(AND(T185=Punkte!$A$15,E185=$C$306,U185=Punkte!$B$17),Punkte!$B$19,IF(AND(T185=Punkte!$A$15,E185=$C$306,U185=Punkte!$C$17),Punkte!$C$19,IF(AND(T185=Punkte!$A$15,E185=$C$306,U185=Punkte!$D$17),Punkte!$D$19,IF(AND(T185=Punkte!$A$15,E185=$C$306,U185=Punkte!$E$17),Punkte!$E$19," "))))</f>
        <v xml:space="preserve"> </v>
      </c>
      <c r="N185" s="149" t="str">
        <f>IF(AND(T185=Punkte!$A$15,F185=$C$306),Punkte!$B$23," ")</f>
        <v xml:space="preserve"> </v>
      </c>
      <c r="O185" s="155">
        <f>IF(ISERROR(IF(AD185&lt;0,,HLOOKUP(AD185,Punkte!$B$4:$F$6,3,FALSE))),,IF(AD185&lt;0,,HLOOKUP(AD185,Punkte!$B$4:$F$6,3,FALSE)))</f>
        <v>0</v>
      </c>
      <c r="P185" s="260">
        <f t="shared" si="62"/>
        <v>0</v>
      </c>
      <c r="Q185" s="150">
        <f>IF(AND(T185=Punkte!$A$15,U185=Punkte!$B$17),Punkte!$B$19,IF(AND(T185=Punkte!$A$15,U185=Punkte!$C$17),Punkte!$C$19,IF(AND(T185=Punkte!$A$15,U185=Punkte!$D$17),Punkte!$D$19,IF(AND(T185=Punkte!$A$15,U185=Punkte!$E$17),Punkte!$E$19,IF(Kriterien!T185=Punkte!$A$2,Punkte!$B$6, " ")))))</f>
        <v>1</v>
      </c>
      <c r="R185" s="396">
        <f t="shared" si="63"/>
        <v>1</v>
      </c>
      <c r="S185" s="100"/>
      <c r="T185" s="195" t="s">
        <v>123</v>
      </c>
      <c r="U185" s="194">
        <v>1</v>
      </c>
      <c r="V185" s="171"/>
      <c r="W185" s="170">
        <f t="shared" si="64"/>
        <v>0</v>
      </c>
      <c r="X185" s="194"/>
      <c r="Y185" s="172">
        <f t="shared" si="65"/>
        <v>0</v>
      </c>
      <c r="Z185" s="172">
        <f t="shared" si="66"/>
        <v>0</v>
      </c>
      <c r="AA185" s="172">
        <f t="shared" si="67"/>
        <v>0</v>
      </c>
      <c r="AB185" s="172">
        <f t="shared" si="68"/>
        <v>0</v>
      </c>
      <c r="AC185" s="172">
        <f t="shared" si="69"/>
        <v>0</v>
      </c>
      <c r="AD185" s="179">
        <f t="shared" si="70"/>
        <v>0</v>
      </c>
      <c r="AE185" s="284" t="str">
        <f t="shared" si="74"/>
        <v>x</v>
      </c>
      <c r="AF185" s="285" t="str">
        <f t="shared" si="75"/>
        <v xml:space="preserve"> </v>
      </c>
    </row>
    <row r="186" spans="2:32" ht="25.5">
      <c r="B186" s="34">
        <f t="shared" si="73"/>
        <v>162</v>
      </c>
      <c r="C186" s="435"/>
      <c r="D186" s="23" t="s">
        <v>93</v>
      </c>
      <c r="E186" s="67"/>
      <c r="F186" s="68"/>
      <c r="G186" s="68"/>
      <c r="H186" s="68"/>
      <c r="I186" s="68"/>
      <c r="J186" s="68"/>
      <c r="K186" s="279"/>
      <c r="L186" s="101"/>
      <c r="M186" s="148" t="str">
        <f>IF(AND(T186=Punkte!$A$15,E186=$C$306,U186=Punkte!$B$17),Punkte!$B$19,IF(AND(T186=Punkte!$A$15,E186=$C$306,U186=Punkte!$C$17),Punkte!$C$19,IF(AND(T186=Punkte!$A$15,E186=$C$306,U186=Punkte!$D$17),Punkte!$D$19,IF(AND(T186=Punkte!$A$15,E186=$C$306,U186=Punkte!$E$17),Punkte!$E$19," "))))</f>
        <v xml:space="preserve"> </v>
      </c>
      <c r="N186" s="149" t="str">
        <f>IF(AND(T186=Punkte!$A$15,F186=$C$306),Punkte!$B$23," ")</f>
        <v xml:space="preserve"> </v>
      </c>
      <c r="O186" s="155">
        <f>IF(ISERROR(IF(AD186&lt;0,,HLOOKUP(AD186,Punkte!$B$4:$F$6,3,FALSE))),,IF(AD186&lt;0,,HLOOKUP(AD186,Punkte!$B$4:$F$6,3,FALSE)))</f>
        <v>0</v>
      </c>
      <c r="P186" s="260">
        <f t="shared" si="62"/>
        <v>0</v>
      </c>
      <c r="Q186" s="150">
        <f>IF(AND(T186=Punkte!$A$15,U186=Punkte!$B$17),Punkte!$B$19,IF(AND(T186=Punkte!$A$15,U186=Punkte!$C$17),Punkte!$C$19,IF(AND(T186=Punkte!$A$15,U186=Punkte!$D$17),Punkte!$D$19,IF(AND(T186=Punkte!$A$15,U186=Punkte!$E$17),Punkte!$E$19,IF(Kriterien!T186=Punkte!$A$2,Punkte!$B$6, " ")))))</f>
        <v>1</v>
      </c>
      <c r="R186" s="396">
        <f t="shared" si="63"/>
        <v>1</v>
      </c>
      <c r="S186" s="100"/>
      <c r="T186" s="195" t="s">
        <v>123</v>
      </c>
      <c r="U186" s="194">
        <v>1</v>
      </c>
      <c r="V186" s="171"/>
      <c r="W186" s="170">
        <f t="shared" si="64"/>
        <v>0</v>
      </c>
      <c r="X186" s="194"/>
      <c r="Y186" s="172">
        <f t="shared" si="65"/>
        <v>0</v>
      </c>
      <c r="Z186" s="172">
        <f t="shared" si="66"/>
        <v>0</v>
      </c>
      <c r="AA186" s="172">
        <f t="shared" si="67"/>
        <v>0</v>
      </c>
      <c r="AB186" s="172">
        <f t="shared" si="68"/>
        <v>0</v>
      </c>
      <c r="AC186" s="172">
        <f t="shared" si="69"/>
        <v>0</v>
      </c>
      <c r="AD186" s="179">
        <f t="shared" si="70"/>
        <v>0</v>
      </c>
      <c r="AE186" s="284" t="str">
        <f t="shared" si="74"/>
        <v>x</v>
      </c>
      <c r="AF186" s="285" t="str">
        <f t="shared" si="75"/>
        <v xml:space="preserve"> </v>
      </c>
    </row>
    <row r="187" spans="2:32">
      <c r="B187" s="34">
        <f t="shared" si="73"/>
        <v>163</v>
      </c>
      <c r="C187" s="435"/>
      <c r="D187" s="23" t="s">
        <v>94</v>
      </c>
      <c r="E187" s="67"/>
      <c r="F187" s="68"/>
      <c r="G187" s="68"/>
      <c r="H187" s="68"/>
      <c r="I187" s="68"/>
      <c r="J187" s="68"/>
      <c r="K187" s="279"/>
      <c r="L187" s="101"/>
      <c r="M187" s="148" t="str">
        <f>IF(AND(T187=Punkte!$A$15,E187=$C$306,U187=Punkte!$B$17),Punkte!$B$19,IF(AND(T187=Punkte!$A$15,E187=$C$306,U187=Punkte!$C$17),Punkte!$C$19,IF(AND(T187=Punkte!$A$15,E187=$C$306,U187=Punkte!$D$17),Punkte!$D$19,IF(AND(T187=Punkte!$A$15,E187=$C$306,U187=Punkte!$E$17),Punkte!$E$19," "))))</f>
        <v xml:space="preserve"> </v>
      </c>
      <c r="N187" s="149" t="str">
        <f>IF(AND(T187=Punkte!$A$15,F187=$C$306),Punkte!$B$23," ")</f>
        <v xml:space="preserve"> </v>
      </c>
      <c r="O187" s="155">
        <f>IF(ISERROR(IF(AD187&lt;0,,HLOOKUP(AD187,Punkte!$B$4:$F$6,3,FALSE))),,IF(AD187&lt;0,,HLOOKUP(AD187,Punkte!$B$4:$F$6,3,FALSE)))</f>
        <v>0</v>
      </c>
      <c r="P187" s="260">
        <f t="shared" si="62"/>
        <v>0</v>
      </c>
      <c r="Q187" s="150">
        <f>IF(AND(T187=Punkte!$A$15,U187=Punkte!$B$17),Punkte!$B$19,IF(AND(T187=Punkte!$A$15,U187=Punkte!$C$17),Punkte!$C$19,IF(AND(T187=Punkte!$A$15,U187=Punkte!$D$17),Punkte!$D$19,IF(AND(T187=Punkte!$A$15,U187=Punkte!$E$17),Punkte!$E$19,IF(Kriterien!T187=Punkte!$A$2,Punkte!$B$6, " ")))))</f>
        <v>1</v>
      </c>
      <c r="R187" s="396">
        <f t="shared" si="63"/>
        <v>1</v>
      </c>
      <c r="S187" s="100"/>
      <c r="T187" s="195" t="s">
        <v>125</v>
      </c>
      <c r="U187" s="194"/>
      <c r="V187" s="171"/>
      <c r="W187" s="170">
        <f t="shared" si="64"/>
        <v>0</v>
      </c>
      <c r="X187" s="194"/>
      <c r="Y187" s="172">
        <f t="shared" si="65"/>
        <v>0</v>
      </c>
      <c r="Z187" s="172">
        <f t="shared" si="66"/>
        <v>0</v>
      </c>
      <c r="AA187" s="172">
        <f t="shared" si="67"/>
        <v>0</v>
      </c>
      <c r="AB187" s="172">
        <f t="shared" si="68"/>
        <v>0</v>
      </c>
      <c r="AC187" s="172">
        <f t="shared" si="69"/>
        <v>0</v>
      </c>
      <c r="AD187" s="179">
        <f t="shared" si="70"/>
        <v>0</v>
      </c>
      <c r="AE187" s="284" t="str">
        <f t="shared" si="74"/>
        <v xml:space="preserve"> </v>
      </c>
      <c r="AF187" s="285" t="str">
        <f t="shared" si="75"/>
        <v>x</v>
      </c>
    </row>
    <row r="188" spans="2:32">
      <c r="B188" s="34">
        <f t="shared" si="73"/>
        <v>164</v>
      </c>
      <c r="C188" s="462"/>
      <c r="D188" s="23" t="s">
        <v>116</v>
      </c>
      <c r="E188" s="67"/>
      <c r="F188" s="68"/>
      <c r="G188" s="68"/>
      <c r="H188" s="68"/>
      <c r="I188" s="68"/>
      <c r="J188" s="68"/>
      <c r="K188" s="279"/>
      <c r="L188" s="101"/>
      <c r="M188" s="148" t="str">
        <f>IF(AND(T188=Punkte!$A$15,E188=$C$306,U188=Punkte!$B$17),Punkte!$B$19,IF(AND(T188=Punkte!$A$15,E188=$C$306,U188=Punkte!$C$17),Punkte!$C$19,IF(AND(T188=Punkte!$A$15,E188=$C$306,U188=Punkte!$D$17),Punkte!$D$19,IF(AND(T188=Punkte!$A$15,E188=$C$306,U188=Punkte!$E$17),Punkte!$E$19," "))))</f>
        <v xml:space="preserve"> </v>
      </c>
      <c r="N188" s="149" t="str">
        <f>IF(AND(T188=Punkte!$A$15,F188=$C$306),Punkte!$B$23," ")</f>
        <v xml:space="preserve"> </v>
      </c>
      <c r="O188" s="155">
        <f>IF(ISERROR(IF(AD188&lt;0,,HLOOKUP(AD188,Punkte!$B$4:$F$6,3,FALSE))),,IF(AD188&lt;0,,HLOOKUP(AD188,Punkte!$B$4:$F$6,3,FALSE)))</f>
        <v>0</v>
      </c>
      <c r="P188" s="260">
        <f t="shared" si="62"/>
        <v>0</v>
      </c>
      <c r="Q188" s="150">
        <f>IF(AND(T188=Punkte!$A$15,U188=Punkte!$B$17),Punkte!$B$19,IF(AND(T188=Punkte!$A$15,U188=Punkte!$C$17),Punkte!$C$19,IF(AND(T188=Punkte!$A$15,U188=Punkte!$D$17),Punkte!$D$19,IF(AND(T188=Punkte!$A$15,U188=Punkte!$E$17),Punkte!$E$19,IF(Kriterien!T188=Punkte!$A$2,Punkte!$B$6, " ")))))</f>
        <v>1</v>
      </c>
      <c r="R188" s="396">
        <f t="shared" si="63"/>
        <v>1</v>
      </c>
      <c r="S188" s="100"/>
      <c r="T188" s="195" t="s">
        <v>123</v>
      </c>
      <c r="U188" s="194">
        <v>1</v>
      </c>
      <c r="V188" s="171"/>
      <c r="W188" s="170">
        <f t="shared" si="64"/>
        <v>0</v>
      </c>
      <c r="X188" s="194"/>
      <c r="Y188" s="172">
        <f t="shared" si="65"/>
        <v>0</v>
      </c>
      <c r="Z188" s="172">
        <f t="shared" si="66"/>
        <v>0</v>
      </c>
      <c r="AA188" s="172">
        <f t="shared" si="67"/>
        <v>0</v>
      </c>
      <c r="AB188" s="172">
        <f t="shared" si="68"/>
        <v>0</v>
      </c>
      <c r="AC188" s="172">
        <f t="shared" si="69"/>
        <v>0</v>
      </c>
      <c r="AD188" s="179">
        <f t="shared" si="70"/>
        <v>0</v>
      </c>
      <c r="AE188" s="284" t="str">
        <f t="shared" si="74"/>
        <v>x</v>
      </c>
      <c r="AF188" s="285" t="str">
        <f t="shared" si="75"/>
        <v xml:space="preserve"> </v>
      </c>
    </row>
    <row r="189" spans="2:32" ht="25.5">
      <c r="B189" s="34">
        <f t="shared" si="73"/>
        <v>165</v>
      </c>
      <c r="C189" s="462"/>
      <c r="D189" s="23" t="s">
        <v>96</v>
      </c>
      <c r="E189" s="67"/>
      <c r="F189" s="68"/>
      <c r="G189" s="68"/>
      <c r="H189" s="68"/>
      <c r="I189" s="68"/>
      <c r="J189" s="68"/>
      <c r="K189" s="279"/>
      <c r="L189" s="101"/>
      <c r="M189" s="148" t="str">
        <f>IF(AND(T189=Punkte!$A$15,E189=$C$306,U189=Punkte!$B$17),Punkte!$B$19,IF(AND(T189=Punkte!$A$15,E189=$C$306,U189=Punkte!$C$17),Punkte!$C$19,IF(AND(T189=Punkte!$A$15,E189=$C$306,U189=Punkte!$D$17),Punkte!$D$19,IF(AND(T189=Punkte!$A$15,E189=$C$306,U189=Punkte!$E$17),Punkte!$E$19," "))))</f>
        <v xml:space="preserve"> </v>
      </c>
      <c r="N189" s="149" t="str">
        <f>IF(AND(T189=Punkte!$A$15,F189=$C$306),Punkte!$B$23," ")</f>
        <v xml:space="preserve"> </v>
      </c>
      <c r="O189" s="155">
        <f>IF(ISERROR(IF(AD189&lt;0,,HLOOKUP(AD189,Punkte!$B$4:$F$6,3,FALSE))),,IF(AD189&lt;0,,HLOOKUP(AD189,Punkte!$B$4:$F$6,3,FALSE)))</f>
        <v>0</v>
      </c>
      <c r="P189" s="260">
        <f t="shared" si="62"/>
        <v>0</v>
      </c>
      <c r="Q189" s="150">
        <f>IF(AND(T189=Punkte!$A$15,U189=Punkte!$B$17),Punkte!$B$19,IF(AND(T189=Punkte!$A$15,U189=Punkte!$C$17),Punkte!$C$19,IF(AND(T189=Punkte!$A$15,U189=Punkte!$D$17),Punkte!$D$19,IF(AND(T189=Punkte!$A$15,U189=Punkte!$E$17),Punkte!$E$19,IF(Kriterien!T189=Punkte!$A$2,Punkte!$B$6, " ")))))</f>
        <v>1</v>
      </c>
      <c r="R189" s="396">
        <f t="shared" si="63"/>
        <v>1</v>
      </c>
      <c r="S189" s="100"/>
      <c r="T189" s="195" t="s">
        <v>125</v>
      </c>
      <c r="U189" s="194"/>
      <c r="V189" s="171"/>
      <c r="W189" s="170">
        <f t="shared" si="64"/>
        <v>0</v>
      </c>
      <c r="X189" s="194"/>
      <c r="Y189" s="172">
        <f t="shared" si="65"/>
        <v>0</v>
      </c>
      <c r="Z189" s="172">
        <f t="shared" si="66"/>
        <v>0</v>
      </c>
      <c r="AA189" s="172">
        <f t="shared" si="67"/>
        <v>0</v>
      </c>
      <c r="AB189" s="172">
        <f t="shared" si="68"/>
        <v>0</v>
      </c>
      <c r="AC189" s="172">
        <f t="shared" si="69"/>
        <v>0</v>
      </c>
      <c r="AD189" s="179">
        <f t="shared" si="70"/>
        <v>0</v>
      </c>
      <c r="AE189" s="284" t="str">
        <f t="shared" si="74"/>
        <v xml:space="preserve"> </v>
      </c>
      <c r="AF189" s="285" t="str">
        <f t="shared" si="75"/>
        <v>x</v>
      </c>
    </row>
    <row r="190" spans="2:32" ht="25.5">
      <c r="B190" s="34">
        <f t="shared" si="73"/>
        <v>166</v>
      </c>
      <c r="C190" s="462"/>
      <c r="D190" s="23" t="s">
        <v>98</v>
      </c>
      <c r="E190" s="67"/>
      <c r="F190" s="68"/>
      <c r="G190" s="68"/>
      <c r="H190" s="68"/>
      <c r="I190" s="68"/>
      <c r="J190" s="68"/>
      <c r="K190" s="279"/>
      <c r="L190" s="101"/>
      <c r="M190" s="148" t="str">
        <f>IF(AND(T190=Punkte!$A$15,E190=$C$306,U190=Punkte!$B$17),Punkte!$B$19,IF(AND(T190=Punkte!$A$15,E190=$C$306,U190=Punkte!$C$17),Punkte!$C$19,IF(AND(T190=Punkte!$A$15,E190=$C$306,U190=Punkte!$D$17),Punkte!$D$19,IF(AND(T190=Punkte!$A$15,E190=$C$306,U190=Punkte!$E$17),Punkte!$E$19," "))))</f>
        <v xml:space="preserve"> </v>
      </c>
      <c r="N190" s="149" t="str">
        <f>IF(AND(T190=Punkte!$A$15,F190=$C$306),Punkte!$B$23," ")</f>
        <v xml:space="preserve"> </v>
      </c>
      <c r="O190" s="155">
        <f>IF(ISERROR(IF(AD190&lt;0,,HLOOKUP(AD190,Punkte!$B$4:$F$6,3,FALSE))),,IF(AD190&lt;0,,HLOOKUP(AD190,Punkte!$B$4:$F$6,3,FALSE)))</f>
        <v>0</v>
      </c>
      <c r="P190" s="260">
        <f t="shared" si="62"/>
        <v>0</v>
      </c>
      <c r="Q190" s="150">
        <f>IF(AND(T190=Punkte!$A$15,U190=Punkte!$B$17),Punkte!$B$19,IF(AND(T190=Punkte!$A$15,U190=Punkte!$C$17),Punkte!$C$19,IF(AND(T190=Punkte!$A$15,U190=Punkte!$D$17),Punkte!$D$19,IF(AND(T190=Punkte!$A$15,U190=Punkte!$E$17),Punkte!$E$19,IF(Kriterien!T190=Punkte!$A$2,Punkte!$B$6, " ")))))</f>
        <v>1</v>
      </c>
      <c r="R190" s="396">
        <f t="shared" si="63"/>
        <v>1</v>
      </c>
      <c r="S190" s="100"/>
      <c r="T190" s="195" t="s">
        <v>123</v>
      </c>
      <c r="U190" s="194">
        <v>1</v>
      </c>
      <c r="V190" s="171"/>
      <c r="W190" s="170">
        <f t="shared" si="64"/>
        <v>0</v>
      </c>
      <c r="X190" s="194"/>
      <c r="Y190" s="172">
        <f t="shared" si="65"/>
        <v>0</v>
      </c>
      <c r="Z190" s="172">
        <f t="shared" si="66"/>
        <v>0</v>
      </c>
      <c r="AA190" s="172">
        <f t="shared" si="67"/>
        <v>0</v>
      </c>
      <c r="AB190" s="172">
        <f t="shared" si="68"/>
        <v>0</v>
      </c>
      <c r="AC190" s="172">
        <f t="shared" si="69"/>
        <v>0</v>
      </c>
      <c r="AD190" s="179">
        <f t="shared" si="70"/>
        <v>0</v>
      </c>
      <c r="AE190" s="284" t="str">
        <f t="shared" si="74"/>
        <v>x</v>
      </c>
      <c r="AF190" s="285" t="str">
        <f t="shared" si="75"/>
        <v xml:space="preserve"> </v>
      </c>
    </row>
    <row r="191" spans="2:32">
      <c r="B191" s="35">
        <f t="shared" si="73"/>
        <v>167</v>
      </c>
      <c r="C191" s="463"/>
      <c r="D191" s="28" t="s">
        <v>100</v>
      </c>
      <c r="E191" s="69"/>
      <c r="F191" s="70"/>
      <c r="G191" s="70"/>
      <c r="H191" s="70"/>
      <c r="I191" s="70"/>
      <c r="J191" s="70"/>
      <c r="K191" s="280"/>
      <c r="L191" s="101"/>
      <c r="M191" s="151" t="str">
        <f>IF(AND(T191=Punkte!$A$15,E191=$C$306,U191=Punkte!$B$17),Punkte!$B$19,IF(AND(T191=Punkte!$A$15,E191=$C$306,U191=Punkte!$C$17),Punkte!$C$19,IF(AND(T191=Punkte!$A$15,E191=$C$306,U191=Punkte!$D$17),Punkte!$D$19,IF(AND(T191=Punkte!$A$15,E191=$C$306,U191=Punkte!$E$17),Punkte!$E$19," "))))</f>
        <v xml:space="preserve"> </v>
      </c>
      <c r="N191" s="152" t="str">
        <f>IF(AND(T191=Punkte!$A$15,F191=$C$306),Punkte!$B$23," ")</f>
        <v xml:space="preserve"> </v>
      </c>
      <c r="O191" s="156">
        <f>IF(ISERROR(IF(AD191&lt;0,,HLOOKUP(AD191,Punkte!$B$4:$F$6,3,FALSE))),,IF(AD191&lt;0,,HLOOKUP(AD191,Punkte!$B$4:$F$6,3,FALSE)))</f>
        <v>0</v>
      </c>
      <c r="P191" s="261">
        <f t="shared" si="62"/>
        <v>0</v>
      </c>
      <c r="Q191" s="153">
        <f>IF(AND(T191=Punkte!$A$15,U191=Punkte!$B$17),Punkte!$B$19,IF(AND(T191=Punkte!$A$15,U191=Punkte!$C$17),Punkte!$C$19,IF(AND(T191=Punkte!$A$15,U191=Punkte!$D$17),Punkte!$D$19,IF(AND(T191=Punkte!$A$15,U191=Punkte!$E$17),Punkte!$E$19,IF(Kriterien!T191=Punkte!$A$2,Punkte!$B$6, " ")))))</f>
        <v>1</v>
      </c>
      <c r="R191" s="397">
        <f t="shared" si="63"/>
        <v>1</v>
      </c>
      <c r="S191" s="100"/>
      <c r="T191" s="196" t="s">
        <v>123</v>
      </c>
      <c r="U191" s="197">
        <v>1</v>
      </c>
      <c r="V191" s="174"/>
      <c r="W191" s="173">
        <f t="shared" si="64"/>
        <v>0</v>
      </c>
      <c r="X191" s="197"/>
      <c r="Y191" s="175">
        <f t="shared" si="65"/>
        <v>0</v>
      </c>
      <c r="Z191" s="175">
        <f t="shared" si="66"/>
        <v>0</v>
      </c>
      <c r="AA191" s="175">
        <f t="shared" si="67"/>
        <v>0</v>
      </c>
      <c r="AB191" s="175">
        <f t="shared" si="68"/>
        <v>0</v>
      </c>
      <c r="AC191" s="175">
        <f t="shared" si="69"/>
        <v>0</v>
      </c>
      <c r="AD191" s="181">
        <f t="shared" si="70"/>
        <v>0</v>
      </c>
      <c r="AE191" s="286" t="str">
        <f t="shared" si="74"/>
        <v>x</v>
      </c>
      <c r="AF191" s="287" t="str">
        <f t="shared" si="75"/>
        <v xml:space="preserve"> </v>
      </c>
    </row>
    <row r="192" spans="2:32">
      <c r="B192" s="33">
        <f t="shared" si="73"/>
        <v>168</v>
      </c>
      <c r="C192" s="428" t="s">
        <v>101</v>
      </c>
      <c r="D192" s="293" t="s">
        <v>86</v>
      </c>
      <c r="E192" s="271"/>
      <c r="F192" s="272"/>
      <c r="G192" s="272"/>
      <c r="H192" s="272"/>
      <c r="I192" s="272"/>
      <c r="J192" s="272"/>
      <c r="K192" s="275"/>
      <c r="L192" s="101"/>
      <c r="M192" s="162" t="str">
        <f>IF(AND(T192=Punkte!$A$15,E192=$C$306,U192=Punkte!$B$17),Punkte!$B$19,IF(AND(T192=Punkte!$A$15,E192=$C$306,U192=Punkte!$C$17),Punkte!$C$19,IF(AND(T192=Punkte!$A$15,E192=$C$306,U192=Punkte!$D$17),Punkte!$D$19,IF(AND(T192=Punkte!$A$15,E192=$C$306,U192=Punkte!$E$17),Punkte!$E$19," "))))</f>
        <v xml:space="preserve"> </v>
      </c>
      <c r="N192" s="163" t="str">
        <f>IF(AND(T192=Punkte!$A$15,F192=$C$306),Punkte!$B$23," ")</f>
        <v xml:space="preserve"> </v>
      </c>
      <c r="O192" s="165">
        <f>IF(ISERROR(IF(AD192&lt;0,,HLOOKUP(AD192,Punkte!$B$4:$F$6,3,FALSE))),,IF(AD192&lt;0,,HLOOKUP(AD192,Punkte!$B$4:$F$6,3,FALSE)))</f>
        <v>0</v>
      </c>
      <c r="P192" s="259">
        <f t="shared" si="62"/>
        <v>0</v>
      </c>
      <c r="Q192" s="147">
        <f>IF(AND(T192=Punkte!$A$15,U192=Punkte!$B$17),Punkte!$B$19,IF(AND(T192=Punkte!$A$15,U192=Punkte!$C$17),Punkte!$C$19,IF(AND(T192=Punkte!$A$15,U192=Punkte!$D$17),Punkte!$D$19,IF(AND(T192=Punkte!$A$15,U192=Punkte!$E$17),Punkte!$E$19,IF(Kriterien!T192=Punkte!$A$2,Punkte!$B$6, " ")))))</f>
        <v>1</v>
      </c>
      <c r="R192" s="395">
        <f t="shared" si="63"/>
        <v>1</v>
      </c>
      <c r="S192" s="100"/>
      <c r="T192" s="205" t="s">
        <v>123</v>
      </c>
      <c r="U192" s="206">
        <v>1</v>
      </c>
      <c r="V192" s="202"/>
      <c r="W192" s="201">
        <f t="shared" si="64"/>
        <v>0</v>
      </c>
      <c r="X192" s="206"/>
      <c r="Y192" s="203">
        <f t="shared" si="65"/>
        <v>0</v>
      </c>
      <c r="Z192" s="203">
        <f t="shared" si="66"/>
        <v>0</v>
      </c>
      <c r="AA192" s="203">
        <f t="shared" si="67"/>
        <v>0</v>
      </c>
      <c r="AB192" s="203">
        <f t="shared" si="68"/>
        <v>0</v>
      </c>
      <c r="AC192" s="203">
        <f t="shared" si="69"/>
        <v>0</v>
      </c>
      <c r="AD192" s="204">
        <f t="shared" si="70"/>
        <v>0</v>
      </c>
      <c r="AE192" s="284" t="str">
        <f t="shared" si="74"/>
        <v>x</v>
      </c>
      <c r="AF192" s="285" t="str">
        <f t="shared" si="75"/>
        <v xml:space="preserve"> </v>
      </c>
    </row>
    <row r="193" spans="2:34" ht="25.5">
      <c r="B193" s="34">
        <f t="shared" si="73"/>
        <v>169</v>
      </c>
      <c r="C193" s="449"/>
      <c r="D193" s="12" t="s">
        <v>104</v>
      </c>
      <c r="E193" s="63"/>
      <c r="F193" s="64"/>
      <c r="G193" s="64"/>
      <c r="H193" s="64"/>
      <c r="I193" s="64"/>
      <c r="J193" s="64"/>
      <c r="K193" s="276"/>
      <c r="L193" s="101"/>
      <c r="M193" s="148" t="str">
        <f>IF(AND(T193=Punkte!$A$15,E193=$C$306,U193=Punkte!$B$17),Punkte!$B$19,IF(AND(T193=Punkte!$A$15,E193=$C$306,U193=Punkte!$C$17),Punkte!$C$19,IF(AND(T193=Punkte!$A$15,E193=$C$306,U193=Punkte!$D$17),Punkte!$D$19,IF(AND(T193=Punkte!$A$15,E193=$C$306,U193=Punkte!$E$17),Punkte!$E$19," "))))</f>
        <v xml:space="preserve"> </v>
      </c>
      <c r="N193" s="149" t="str">
        <f>IF(AND(T193=Punkte!$A$15,F193=$C$306),Punkte!$B$23," ")</f>
        <v xml:space="preserve"> </v>
      </c>
      <c r="O193" s="155">
        <f>IF(ISERROR(IF(AD193&lt;0,,HLOOKUP(AD193,Punkte!$B$4:$F$6,3,FALSE))),,IF(AD193&lt;0,,HLOOKUP(AD193,Punkte!$B$4:$F$6,3,FALSE)))</f>
        <v>0</v>
      </c>
      <c r="P193" s="260">
        <f t="shared" si="62"/>
        <v>0</v>
      </c>
      <c r="Q193" s="150">
        <f>IF(AND(T193=Punkte!$A$15,U193=Punkte!$B$17),Punkte!$B$19,IF(AND(T193=Punkte!$A$15,U193=Punkte!$C$17),Punkte!$C$19,IF(AND(T193=Punkte!$A$15,U193=Punkte!$D$17),Punkte!$D$19,IF(AND(T193=Punkte!$A$15,U193=Punkte!$E$17),Punkte!$E$19,IF(Kriterien!T193=Punkte!$A$2,Punkte!$B$6, " ")))))</f>
        <v>1</v>
      </c>
      <c r="R193" s="396">
        <f t="shared" si="63"/>
        <v>1</v>
      </c>
      <c r="S193" s="100"/>
      <c r="T193" s="195" t="s">
        <v>125</v>
      </c>
      <c r="U193" s="194"/>
      <c r="V193" s="171"/>
      <c r="W193" s="170">
        <f t="shared" si="64"/>
        <v>0</v>
      </c>
      <c r="X193" s="194"/>
      <c r="Y193" s="172">
        <f t="shared" si="65"/>
        <v>0</v>
      </c>
      <c r="Z193" s="172">
        <f t="shared" si="66"/>
        <v>0</v>
      </c>
      <c r="AA193" s="172">
        <f t="shared" si="67"/>
        <v>0</v>
      </c>
      <c r="AB193" s="172">
        <f t="shared" si="68"/>
        <v>0</v>
      </c>
      <c r="AC193" s="172">
        <f t="shared" si="69"/>
        <v>0</v>
      </c>
      <c r="AD193" s="179">
        <f t="shared" si="70"/>
        <v>0</v>
      </c>
      <c r="AE193" s="284" t="str">
        <f t="shared" si="74"/>
        <v xml:space="preserve"> </v>
      </c>
      <c r="AF193" s="285" t="str">
        <f t="shared" si="75"/>
        <v>x</v>
      </c>
    </row>
    <row r="194" spans="2:34" ht="25.5">
      <c r="B194" s="34">
        <f t="shared" si="73"/>
        <v>170</v>
      </c>
      <c r="C194" s="449"/>
      <c r="D194" s="12" t="s">
        <v>117</v>
      </c>
      <c r="E194" s="63"/>
      <c r="F194" s="64"/>
      <c r="G194" s="64"/>
      <c r="H194" s="64"/>
      <c r="I194" s="64"/>
      <c r="J194" s="64"/>
      <c r="K194" s="276"/>
      <c r="L194" s="101"/>
      <c r="M194" s="148" t="str">
        <f>IF(AND(T194=Punkte!$A$15,E194=$C$306,U194=Punkte!$B$17),Punkte!$B$19,IF(AND(T194=Punkte!$A$15,E194=$C$306,U194=Punkte!$C$17),Punkte!$C$19,IF(AND(T194=Punkte!$A$15,E194=$C$306,U194=Punkte!$D$17),Punkte!$D$19,IF(AND(T194=Punkte!$A$15,E194=$C$306,U194=Punkte!$E$17),Punkte!$E$19," "))))</f>
        <v xml:space="preserve"> </v>
      </c>
      <c r="N194" s="149" t="str">
        <f>IF(AND(T194=Punkte!$A$15,F194=$C$306),Punkte!$B$23," ")</f>
        <v xml:space="preserve"> </v>
      </c>
      <c r="O194" s="155">
        <f>IF(ISERROR(IF(AD194&lt;0,,HLOOKUP(AD194,Punkte!$B$4:$F$6,3,FALSE))),,IF(AD194&lt;0,,HLOOKUP(AD194,Punkte!$B$4:$F$6,3,FALSE)))</f>
        <v>0</v>
      </c>
      <c r="P194" s="260">
        <f t="shared" si="62"/>
        <v>0</v>
      </c>
      <c r="Q194" s="150">
        <f>IF(AND(T194=Punkte!$A$15,U194=Punkte!$B$17),Punkte!$B$19,IF(AND(T194=Punkte!$A$15,U194=Punkte!$C$17),Punkte!$C$19,IF(AND(T194=Punkte!$A$15,U194=Punkte!$D$17),Punkte!$D$19,IF(AND(T194=Punkte!$A$15,U194=Punkte!$E$17),Punkte!$E$19,IF(Kriterien!T194=Punkte!$A$2,Punkte!$B$6, " ")))))</f>
        <v>1</v>
      </c>
      <c r="R194" s="396">
        <f t="shared" si="63"/>
        <v>1</v>
      </c>
      <c r="S194" s="100"/>
      <c r="T194" s="195" t="s">
        <v>125</v>
      </c>
      <c r="U194" s="194"/>
      <c r="V194" s="171"/>
      <c r="W194" s="170">
        <f t="shared" si="64"/>
        <v>0</v>
      </c>
      <c r="X194" s="194"/>
      <c r="Y194" s="172">
        <f t="shared" si="65"/>
        <v>0</v>
      </c>
      <c r="Z194" s="172">
        <f t="shared" si="66"/>
        <v>0</v>
      </c>
      <c r="AA194" s="172">
        <f t="shared" si="67"/>
        <v>0</v>
      </c>
      <c r="AB194" s="172">
        <f t="shared" si="68"/>
        <v>0</v>
      </c>
      <c r="AC194" s="172">
        <f t="shared" si="69"/>
        <v>0</v>
      </c>
      <c r="AD194" s="179">
        <f t="shared" si="70"/>
        <v>0</v>
      </c>
      <c r="AE194" s="284" t="str">
        <f t="shared" si="74"/>
        <v xml:space="preserve"> </v>
      </c>
      <c r="AF194" s="285" t="str">
        <f t="shared" si="75"/>
        <v>x</v>
      </c>
    </row>
    <row r="195" spans="2:34" ht="25.5">
      <c r="B195" s="34">
        <f t="shared" si="73"/>
        <v>171</v>
      </c>
      <c r="C195" s="449"/>
      <c r="D195" s="12" t="s">
        <v>88</v>
      </c>
      <c r="E195" s="63"/>
      <c r="F195" s="64"/>
      <c r="G195" s="64"/>
      <c r="H195" s="64"/>
      <c r="I195" s="64"/>
      <c r="J195" s="64"/>
      <c r="K195" s="276"/>
      <c r="L195" s="101"/>
      <c r="M195" s="148" t="str">
        <f>IF(AND(T195=Punkte!$A$15,E195=$C$306,U195=Punkte!$B$17),Punkte!$B$19,IF(AND(T195=Punkte!$A$15,E195=$C$306,U195=Punkte!$C$17),Punkte!$C$19,IF(AND(T195=Punkte!$A$15,E195=$C$306,U195=Punkte!$D$17),Punkte!$D$19,IF(AND(T195=Punkte!$A$15,E195=$C$306,U195=Punkte!$E$17),Punkte!$E$19," "))))</f>
        <v xml:space="preserve"> </v>
      </c>
      <c r="N195" s="149" t="str">
        <f>IF(AND(T195=Punkte!$A$15,F195=$C$306),Punkte!$B$23," ")</f>
        <v xml:space="preserve"> </v>
      </c>
      <c r="O195" s="155">
        <f>IF(ISERROR(IF(AD195&lt;0,,HLOOKUP(AD195,Punkte!$B$4:$F$6,3,FALSE))),,IF(AD195&lt;0,,HLOOKUP(AD195,Punkte!$B$4:$F$6,3,FALSE)))</f>
        <v>0</v>
      </c>
      <c r="P195" s="260">
        <f t="shared" si="62"/>
        <v>0</v>
      </c>
      <c r="Q195" s="150">
        <f>IF(AND(T195=Punkte!$A$15,U195=Punkte!$B$17),Punkte!$B$19,IF(AND(T195=Punkte!$A$15,U195=Punkte!$C$17),Punkte!$C$19,IF(AND(T195=Punkte!$A$15,U195=Punkte!$D$17),Punkte!$D$19,IF(AND(T195=Punkte!$A$15,U195=Punkte!$E$17),Punkte!$E$19,IF(Kriterien!T195=Punkte!$A$2,Punkte!$B$6, " ")))))</f>
        <v>1</v>
      </c>
      <c r="R195" s="396">
        <f t="shared" si="63"/>
        <v>1</v>
      </c>
      <c r="S195" s="100"/>
      <c r="T195" s="195" t="s">
        <v>125</v>
      </c>
      <c r="U195" s="194"/>
      <c r="V195" s="171"/>
      <c r="W195" s="170">
        <f t="shared" si="64"/>
        <v>0</v>
      </c>
      <c r="X195" s="194"/>
      <c r="Y195" s="172">
        <f t="shared" si="65"/>
        <v>0</v>
      </c>
      <c r="Z195" s="172">
        <f t="shared" si="66"/>
        <v>0</v>
      </c>
      <c r="AA195" s="172">
        <f t="shared" si="67"/>
        <v>0</v>
      </c>
      <c r="AB195" s="172">
        <f t="shared" si="68"/>
        <v>0</v>
      </c>
      <c r="AC195" s="172">
        <f t="shared" si="69"/>
        <v>0</v>
      </c>
      <c r="AD195" s="179">
        <f t="shared" si="70"/>
        <v>0</v>
      </c>
      <c r="AE195" s="284" t="str">
        <f t="shared" si="74"/>
        <v xml:space="preserve"> </v>
      </c>
      <c r="AF195" s="285" t="str">
        <f t="shared" si="75"/>
        <v>x</v>
      </c>
    </row>
    <row r="196" spans="2:34" ht="25.5">
      <c r="B196" s="34">
        <f t="shared" si="73"/>
        <v>172</v>
      </c>
      <c r="C196" s="429"/>
      <c r="D196" s="12" t="s">
        <v>103</v>
      </c>
      <c r="E196" s="63"/>
      <c r="F196" s="64"/>
      <c r="G196" s="64"/>
      <c r="H196" s="64"/>
      <c r="I196" s="64"/>
      <c r="J196" s="64"/>
      <c r="K196" s="276"/>
      <c r="L196" s="101"/>
      <c r="M196" s="148" t="str">
        <f>IF(AND(T196=Punkte!$A$15,E196=$C$306,U196=Punkte!$B$17),Punkte!$B$19,IF(AND(T196=Punkte!$A$15,E196=$C$306,U196=Punkte!$C$17),Punkte!$C$19,IF(AND(T196=Punkte!$A$15,E196=$C$306,U196=Punkte!$D$17),Punkte!$D$19,IF(AND(T196=Punkte!$A$15,E196=$C$306,U196=Punkte!$E$17),Punkte!$E$19," "))))</f>
        <v xml:space="preserve"> </v>
      </c>
      <c r="N196" s="149" t="str">
        <f>IF(AND(T196=Punkte!$A$15,F196=$C$306),Punkte!$B$23," ")</f>
        <v xml:space="preserve"> </v>
      </c>
      <c r="O196" s="155">
        <f>IF(ISERROR(IF(AD196&lt;0,,HLOOKUP(AD196,Punkte!$B$4:$F$6,3,FALSE))),,IF(AD196&lt;0,,HLOOKUP(AD196,Punkte!$B$4:$F$6,3,FALSE)))</f>
        <v>0</v>
      </c>
      <c r="P196" s="260">
        <f t="shared" si="62"/>
        <v>0</v>
      </c>
      <c r="Q196" s="150">
        <f>IF(AND(T196=Punkte!$A$15,U196=Punkte!$B$17),Punkte!$B$19,IF(AND(T196=Punkte!$A$15,U196=Punkte!$C$17),Punkte!$C$19,IF(AND(T196=Punkte!$A$15,U196=Punkte!$D$17),Punkte!$D$19,IF(AND(T196=Punkte!$A$15,U196=Punkte!$E$17),Punkte!$E$19,IF(Kriterien!T196=Punkte!$A$2,Punkte!$B$6, " ")))))</f>
        <v>1</v>
      </c>
      <c r="R196" s="396">
        <f t="shared" si="63"/>
        <v>1</v>
      </c>
      <c r="S196" s="100"/>
      <c r="T196" s="195" t="s">
        <v>123</v>
      </c>
      <c r="U196" s="194">
        <v>1</v>
      </c>
      <c r="V196" s="171"/>
      <c r="W196" s="170">
        <f t="shared" si="64"/>
        <v>0</v>
      </c>
      <c r="X196" s="194"/>
      <c r="Y196" s="172">
        <f t="shared" si="65"/>
        <v>0</v>
      </c>
      <c r="Z196" s="172">
        <f t="shared" si="66"/>
        <v>0</v>
      </c>
      <c r="AA196" s="172">
        <f t="shared" si="67"/>
        <v>0</v>
      </c>
      <c r="AB196" s="172">
        <f t="shared" si="68"/>
        <v>0</v>
      </c>
      <c r="AC196" s="172">
        <f t="shared" si="69"/>
        <v>0</v>
      </c>
      <c r="AD196" s="179">
        <f t="shared" si="70"/>
        <v>0</v>
      </c>
      <c r="AE196" s="284" t="str">
        <f t="shared" si="74"/>
        <v>x</v>
      </c>
      <c r="AF196" s="285" t="str">
        <f t="shared" si="75"/>
        <v xml:space="preserve"> </v>
      </c>
    </row>
    <row r="197" spans="2:34">
      <c r="B197" s="34">
        <f t="shared" si="73"/>
        <v>173</v>
      </c>
      <c r="C197" s="429"/>
      <c r="D197" s="12" t="s">
        <v>106</v>
      </c>
      <c r="E197" s="63"/>
      <c r="F197" s="64"/>
      <c r="G197" s="64"/>
      <c r="H197" s="64"/>
      <c r="I197" s="64"/>
      <c r="J197" s="64"/>
      <c r="K197" s="276"/>
      <c r="L197" s="101"/>
      <c r="M197" s="148" t="str">
        <f>IF(AND(T197=Punkte!$A$15,E197=$C$306,U197=Punkte!$B$17),Punkte!$B$19,IF(AND(T197=Punkte!$A$15,E197=$C$306,U197=Punkte!$C$17),Punkte!$C$19,IF(AND(T197=Punkte!$A$15,E197=$C$306,U197=Punkte!$D$17),Punkte!$D$19,IF(AND(T197=Punkte!$A$15,E197=$C$306,U197=Punkte!$E$17),Punkte!$E$19," "))))</f>
        <v xml:space="preserve"> </v>
      </c>
      <c r="N197" s="149" t="str">
        <f>IF(AND(T197=Punkte!$A$15,F197=$C$306),Punkte!$B$23," ")</f>
        <v xml:space="preserve"> </v>
      </c>
      <c r="O197" s="155">
        <f>IF(ISERROR(IF(AD197&lt;0,,HLOOKUP(AD197,Punkte!$B$4:$F$6,3,FALSE))),,IF(AD197&lt;0,,HLOOKUP(AD197,Punkte!$B$4:$F$6,3,FALSE)))</f>
        <v>0</v>
      </c>
      <c r="P197" s="260">
        <f t="shared" si="62"/>
        <v>0</v>
      </c>
      <c r="Q197" s="150">
        <f>IF(AND(T197=Punkte!$A$15,U197=Punkte!$B$17),Punkte!$B$19,IF(AND(T197=Punkte!$A$15,U197=Punkte!$C$17),Punkte!$C$19,IF(AND(T197=Punkte!$A$15,U197=Punkte!$D$17),Punkte!$D$19,IF(AND(T197=Punkte!$A$15,U197=Punkte!$E$17),Punkte!$E$19,IF(Kriterien!T197=Punkte!$A$2,Punkte!$B$6, " ")))))</f>
        <v>1</v>
      </c>
      <c r="R197" s="396">
        <f t="shared" si="63"/>
        <v>1</v>
      </c>
      <c r="S197" s="100"/>
      <c r="T197" s="195" t="s">
        <v>125</v>
      </c>
      <c r="U197" s="194"/>
      <c r="V197" s="171"/>
      <c r="W197" s="170">
        <f t="shared" si="64"/>
        <v>0</v>
      </c>
      <c r="X197" s="194"/>
      <c r="Y197" s="172">
        <f t="shared" si="65"/>
        <v>0</v>
      </c>
      <c r="Z197" s="172">
        <f t="shared" si="66"/>
        <v>0</v>
      </c>
      <c r="AA197" s="172">
        <f t="shared" si="67"/>
        <v>0</v>
      </c>
      <c r="AB197" s="172">
        <f t="shared" si="68"/>
        <v>0</v>
      </c>
      <c r="AC197" s="172">
        <f t="shared" si="69"/>
        <v>0</v>
      </c>
      <c r="AD197" s="179">
        <f t="shared" si="70"/>
        <v>0</v>
      </c>
      <c r="AE197" s="284" t="str">
        <f t="shared" si="74"/>
        <v xml:space="preserve"> </v>
      </c>
      <c r="AF197" s="285" t="str">
        <f t="shared" si="75"/>
        <v>x</v>
      </c>
    </row>
    <row r="198" spans="2:34">
      <c r="B198" s="34">
        <f t="shared" si="73"/>
        <v>174</v>
      </c>
      <c r="C198" s="429"/>
      <c r="D198" s="12" t="s">
        <v>122</v>
      </c>
      <c r="E198" s="63"/>
      <c r="F198" s="64"/>
      <c r="G198" s="64"/>
      <c r="H198" s="64"/>
      <c r="I198" s="64"/>
      <c r="J198" s="64"/>
      <c r="K198" s="276"/>
      <c r="L198" s="101"/>
      <c r="M198" s="148" t="str">
        <f>IF(AND(T198=Punkte!$A$15,E198=$C$306,U198=Punkte!$B$17),Punkte!$B$19,IF(AND(T198=Punkte!$A$15,E198=$C$306,U198=Punkte!$C$17),Punkte!$C$19,IF(AND(T198=Punkte!$A$15,E198=$C$306,U198=Punkte!$D$17),Punkte!$D$19,IF(AND(T198=Punkte!$A$15,E198=$C$306,U198=Punkte!$E$17),Punkte!$E$19," "))))</f>
        <v xml:space="preserve"> </v>
      </c>
      <c r="N198" s="149" t="str">
        <f>IF(AND(T198=Punkte!$A$15,F198=$C$306),Punkte!$B$23," ")</f>
        <v xml:space="preserve"> </v>
      </c>
      <c r="O198" s="155">
        <f>IF(ISERROR(IF(AD198&lt;0,,HLOOKUP(AD198,Punkte!$B$4:$F$6,3,FALSE))),,IF(AD198&lt;0,,HLOOKUP(AD198,Punkte!$B$4:$F$6,3,FALSE)))</f>
        <v>0</v>
      </c>
      <c r="P198" s="260">
        <f t="shared" si="62"/>
        <v>0</v>
      </c>
      <c r="Q198" s="150">
        <f>IF(AND(T198=Punkte!$A$15,U198=Punkte!$B$17),Punkte!$B$19,IF(AND(T198=Punkte!$A$15,U198=Punkte!$C$17),Punkte!$C$19,IF(AND(T198=Punkte!$A$15,U198=Punkte!$D$17),Punkte!$D$19,IF(AND(T198=Punkte!$A$15,U198=Punkte!$E$17),Punkte!$E$19,IF(Kriterien!T198=Punkte!$A$2,Punkte!$B$6, " ")))))</f>
        <v>1</v>
      </c>
      <c r="R198" s="396">
        <f t="shared" si="63"/>
        <v>1</v>
      </c>
      <c r="S198" s="100"/>
      <c r="T198" s="195" t="s">
        <v>123</v>
      </c>
      <c r="U198" s="194">
        <v>1</v>
      </c>
      <c r="V198" s="171"/>
      <c r="W198" s="170">
        <f t="shared" si="64"/>
        <v>0</v>
      </c>
      <c r="X198" s="194"/>
      <c r="Y198" s="172">
        <f t="shared" si="65"/>
        <v>0</v>
      </c>
      <c r="Z198" s="172">
        <f t="shared" si="66"/>
        <v>0</v>
      </c>
      <c r="AA198" s="172">
        <f t="shared" si="67"/>
        <v>0</v>
      </c>
      <c r="AB198" s="172">
        <f t="shared" si="68"/>
        <v>0</v>
      </c>
      <c r="AC198" s="172">
        <f t="shared" si="69"/>
        <v>0</v>
      </c>
      <c r="AD198" s="179">
        <f t="shared" si="70"/>
        <v>0</v>
      </c>
      <c r="AE198" s="284" t="str">
        <f t="shared" si="74"/>
        <v>x</v>
      </c>
      <c r="AF198" s="285" t="str">
        <f t="shared" si="75"/>
        <v xml:space="preserve"> </v>
      </c>
    </row>
    <row r="199" spans="2:34" ht="25.5">
      <c r="B199" s="34">
        <f t="shared" si="73"/>
        <v>175</v>
      </c>
      <c r="C199" s="429"/>
      <c r="D199" s="12" t="s">
        <v>358</v>
      </c>
      <c r="E199" s="63"/>
      <c r="F199" s="64"/>
      <c r="G199" s="64"/>
      <c r="H199" s="64"/>
      <c r="I199" s="64"/>
      <c r="J199" s="64"/>
      <c r="K199" s="276"/>
      <c r="L199" s="101"/>
      <c r="M199" s="148" t="str">
        <f>IF(AND(T199=Punkte!$A$15,E199=$C$306,U199=Punkte!$B$17),Punkte!$B$19,IF(AND(T199=Punkte!$A$15,E199=$C$306,U199=Punkte!$C$17),Punkte!$C$19,IF(AND(T199=Punkte!$A$15,E199=$C$306,U199=Punkte!$D$17),Punkte!$D$19,IF(AND(T199=Punkte!$A$15,E199=$C$306,U199=Punkte!$E$17),Punkte!$E$19," "))))</f>
        <v xml:space="preserve"> </v>
      </c>
      <c r="N199" s="149" t="str">
        <f>IF(AND(T199=Punkte!$A$15,F199=$C$306),Punkte!$B$23," ")</f>
        <v xml:space="preserve"> </v>
      </c>
      <c r="O199" s="155">
        <f>IF(ISERROR(IF(AD199&lt;0,,HLOOKUP(AD199,Punkte!$B$4:$F$6,3,FALSE))),,IF(AD199&lt;0,,HLOOKUP(AD199,Punkte!$B$4:$F$6,3,FALSE)))</f>
        <v>0</v>
      </c>
      <c r="P199" s="260">
        <f t="shared" si="62"/>
        <v>0</v>
      </c>
      <c r="Q199" s="150">
        <f>IF(AND(T199=Punkte!$A$15,U199=Punkte!$B$17),Punkte!$B$19,IF(AND(T199=Punkte!$A$15,U199=Punkte!$C$17),Punkte!$C$19,IF(AND(T199=Punkte!$A$15,U199=Punkte!$D$17),Punkte!$D$19,IF(AND(T199=Punkte!$A$15,U199=Punkte!$E$17),Punkte!$E$19,IF(Kriterien!T199=Punkte!$A$2,Punkte!$B$6, " ")))))</f>
        <v>1</v>
      </c>
      <c r="R199" s="396">
        <f t="shared" si="63"/>
        <v>1</v>
      </c>
      <c r="S199" s="100"/>
      <c r="T199" s="195" t="s">
        <v>125</v>
      </c>
      <c r="U199" s="194"/>
      <c r="V199" s="171"/>
      <c r="W199" s="170">
        <f t="shared" si="64"/>
        <v>0</v>
      </c>
      <c r="X199" s="194"/>
      <c r="Y199" s="172">
        <f t="shared" si="65"/>
        <v>0</v>
      </c>
      <c r="Z199" s="172">
        <f t="shared" si="66"/>
        <v>0</v>
      </c>
      <c r="AA199" s="172">
        <f t="shared" si="67"/>
        <v>0</v>
      </c>
      <c r="AB199" s="172">
        <f t="shared" si="68"/>
        <v>0</v>
      </c>
      <c r="AC199" s="172">
        <f t="shared" si="69"/>
        <v>0</v>
      </c>
      <c r="AD199" s="179">
        <f t="shared" si="70"/>
        <v>0</v>
      </c>
      <c r="AE199" s="284" t="str">
        <f t="shared" si="74"/>
        <v xml:space="preserve"> </v>
      </c>
      <c r="AF199" s="285" t="str">
        <f t="shared" si="75"/>
        <v>x</v>
      </c>
    </row>
    <row r="200" spans="2:34" ht="25.5">
      <c r="B200" s="35">
        <f t="shared" si="73"/>
        <v>176</v>
      </c>
      <c r="C200" s="430"/>
      <c r="D200" s="30" t="s">
        <v>357</v>
      </c>
      <c r="E200" s="273"/>
      <c r="F200" s="274"/>
      <c r="G200" s="274"/>
      <c r="H200" s="274"/>
      <c r="I200" s="274"/>
      <c r="J200" s="274"/>
      <c r="K200" s="277"/>
      <c r="L200" s="101"/>
      <c r="M200" s="151" t="str">
        <f>IF(AND(T200=Punkte!$A$15,E200=$C$306,U200=Punkte!$B$17),Punkte!$B$19,IF(AND(T200=Punkte!$A$15,E200=$C$306,U200=Punkte!$C$17),Punkte!$C$19,IF(AND(T200=Punkte!$A$15,E200=$C$306,U200=Punkte!$D$17),Punkte!$D$19,IF(AND(T200=Punkte!$A$15,E200=$C$306,U200=Punkte!$E$17),Punkte!$E$19," "))))</f>
        <v xml:space="preserve"> </v>
      </c>
      <c r="N200" s="152" t="str">
        <f>IF(AND(T200=Punkte!$A$15,F200=$C$306),Punkte!$B$23," ")</f>
        <v xml:space="preserve"> </v>
      </c>
      <c r="O200" s="156">
        <f>IF(ISERROR(IF(AD200&lt;0,,HLOOKUP(AD200,Punkte!$B$4:$F$6,3,FALSE))),,IF(AD200&lt;0,,HLOOKUP(AD200,Punkte!$B$4:$F$6,3,FALSE)))</f>
        <v>0</v>
      </c>
      <c r="P200" s="261">
        <f t="shared" si="62"/>
        <v>0</v>
      </c>
      <c r="Q200" s="153">
        <f>IF(AND(T200=Punkte!$A$15,U200=Punkte!$B$17),Punkte!$B$19,IF(AND(T200=Punkte!$A$15,U200=Punkte!$C$17),Punkte!$C$19,IF(AND(T200=Punkte!$A$15,U200=Punkte!$D$17),Punkte!$D$19,IF(AND(T200=Punkte!$A$15,U200=Punkte!$E$17),Punkte!$E$19,IF(Kriterien!T200=Punkte!$A$2,Punkte!$B$6, " ")))))</f>
        <v>1</v>
      </c>
      <c r="R200" s="397">
        <f t="shared" si="63"/>
        <v>1</v>
      </c>
      <c r="S200" s="100"/>
      <c r="T200" s="196" t="s">
        <v>123</v>
      </c>
      <c r="U200" s="197">
        <v>1</v>
      </c>
      <c r="V200" s="174"/>
      <c r="W200" s="173">
        <f t="shared" si="64"/>
        <v>0</v>
      </c>
      <c r="X200" s="173"/>
      <c r="Y200" s="175">
        <f t="shared" si="65"/>
        <v>0</v>
      </c>
      <c r="Z200" s="175">
        <f t="shared" si="66"/>
        <v>0</v>
      </c>
      <c r="AA200" s="175">
        <f t="shared" si="67"/>
        <v>0</v>
      </c>
      <c r="AB200" s="175">
        <f t="shared" si="68"/>
        <v>0</v>
      </c>
      <c r="AC200" s="175">
        <f t="shared" si="69"/>
        <v>0</v>
      </c>
      <c r="AD200" s="181">
        <f t="shared" si="70"/>
        <v>0</v>
      </c>
      <c r="AE200" s="286" t="str">
        <f t="shared" si="74"/>
        <v>x</v>
      </c>
      <c r="AF200" s="287" t="str">
        <f t="shared" si="75"/>
        <v xml:space="preserve"> </v>
      </c>
    </row>
    <row r="201" spans="2:34" ht="20.25" customHeight="1">
      <c r="B201" s="16"/>
      <c r="C201" s="19"/>
      <c r="D201" s="17"/>
      <c r="E201" s="17"/>
      <c r="F201" s="17"/>
      <c r="G201" s="423" t="s">
        <v>207</v>
      </c>
      <c r="H201" s="424"/>
      <c r="I201" s="425"/>
      <c r="J201" s="426">
        <f>P201/Q201</f>
        <v>0</v>
      </c>
      <c r="K201" s="427"/>
      <c r="L201" s="101"/>
      <c r="M201" s="133">
        <f>SUM(M154:M200)</f>
        <v>0</v>
      </c>
      <c r="N201" s="133">
        <f>SUM(N154:N200)</f>
        <v>0</v>
      </c>
      <c r="O201" s="133">
        <f>SUM(O154:O200)</f>
        <v>0</v>
      </c>
      <c r="P201" s="161">
        <f>SUM(P154:P200)</f>
        <v>0</v>
      </c>
      <c r="Q201" s="103">
        <f>SUM(Q154:Q200)</f>
        <v>52</v>
      </c>
      <c r="R201" s="414">
        <f t="shared" si="63"/>
        <v>52</v>
      </c>
      <c r="S201" s="100"/>
      <c r="T201" s="121" t="s">
        <v>220</v>
      </c>
      <c r="U201" s="115">
        <v>0.75</v>
      </c>
      <c r="V201" s="73"/>
      <c r="W201" s="281">
        <f>Q201*U201</f>
        <v>39</v>
      </c>
      <c r="X201" s="112"/>
      <c r="Y201" s="112"/>
      <c r="Z201" s="112"/>
      <c r="AA201" s="112"/>
      <c r="AB201" s="112"/>
      <c r="AC201" s="112"/>
      <c r="AD201" s="132"/>
      <c r="AF201" s="109"/>
    </row>
    <row r="202" spans="2:34" ht="45" customHeight="1">
      <c r="B202" s="454" t="s">
        <v>210</v>
      </c>
      <c r="C202" s="455"/>
      <c r="D202" s="437" t="s">
        <v>235</v>
      </c>
      <c r="E202" s="437"/>
      <c r="F202" s="437"/>
      <c r="G202" s="437"/>
      <c r="H202" s="437"/>
      <c r="I202" s="437"/>
      <c r="J202" s="437"/>
      <c r="K202" s="438"/>
      <c r="L202" s="101"/>
      <c r="M202" s="139"/>
      <c r="N202" s="139"/>
      <c r="O202" s="139"/>
      <c r="P202" s="140"/>
      <c r="Q202" s="141"/>
      <c r="R202" s="399"/>
      <c r="S202" s="100"/>
      <c r="T202" s="142"/>
      <c r="U202" s="143"/>
      <c r="V202" s="144"/>
      <c r="W202" s="74"/>
      <c r="X202" s="86"/>
      <c r="Y202" s="126"/>
      <c r="Z202" s="126"/>
      <c r="AA202" s="126"/>
      <c r="AB202" s="126"/>
      <c r="AC202" s="126"/>
      <c r="AD202" s="85"/>
      <c r="AF202" s="109"/>
    </row>
    <row r="203" spans="2:34" s="75" customFormat="1" ht="12" customHeight="1">
      <c r="B203" s="79"/>
      <c r="C203" s="78"/>
      <c r="D203" s="79"/>
      <c r="E203" s="79"/>
      <c r="F203" s="79"/>
      <c r="G203" s="80"/>
      <c r="H203" s="80"/>
      <c r="I203" s="80"/>
      <c r="J203" s="80"/>
      <c r="K203" s="76"/>
      <c r="L203" s="101"/>
      <c r="M203" s="136"/>
      <c r="N203" s="136"/>
      <c r="O203" s="136"/>
      <c r="P203" s="137"/>
      <c r="Q203" s="138"/>
      <c r="R203" s="400"/>
      <c r="S203" s="100"/>
      <c r="T203" s="117"/>
      <c r="U203" s="118"/>
      <c r="V203" s="119"/>
      <c r="W203" s="120"/>
      <c r="X203" s="86"/>
      <c r="Y203" s="81"/>
      <c r="Z203" s="81"/>
      <c r="AA203" s="81"/>
      <c r="AB203" s="81"/>
      <c r="AC203" s="81"/>
      <c r="AD203" s="85"/>
      <c r="AF203" s="134"/>
      <c r="AG203" s="244"/>
      <c r="AH203" s="244"/>
    </row>
    <row r="204" spans="2:34" s="1" customFormat="1" ht="30" customHeight="1">
      <c r="B204" s="228" t="s">
        <v>177</v>
      </c>
      <c r="C204" s="19" t="s">
        <v>262</v>
      </c>
      <c r="D204" s="385"/>
      <c r="E204" s="456"/>
      <c r="F204" s="456"/>
      <c r="G204" s="456"/>
      <c r="H204" s="456"/>
      <c r="I204" s="456"/>
      <c r="J204" s="456"/>
      <c r="K204" s="457"/>
      <c r="L204" s="101"/>
      <c r="M204" s="403"/>
      <c r="N204" s="404"/>
      <c r="O204" s="404"/>
      <c r="P204" s="404"/>
      <c r="Q204" s="404"/>
      <c r="R204" s="405"/>
      <c r="S204" s="100"/>
      <c r="T204" s="96"/>
      <c r="U204" s="91"/>
      <c r="V204" s="91"/>
      <c r="W204" s="17"/>
      <c r="X204" s="106"/>
      <c r="Y204" s="106"/>
      <c r="Z204" s="106"/>
      <c r="AA204" s="106"/>
      <c r="AB204" s="106"/>
      <c r="AC204" s="106"/>
      <c r="AD204" s="92"/>
      <c r="AE204" s="106"/>
      <c r="AF204" s="106"/>
      <c r="AG204" s="243"/>
      <c r="AH204" s="243"/>
    </row>
    <row r="205" spans="2:34" ht="25.5" customHeight="1">
      <c r="B205" s="34">
        <f>B200+1</f>
        <v>177</v>
      </c>
      <c r="C205" s="460" t="s">
        <v>294</v>
      </c>
      <c r="D205" s="23" t="s">
        <v>344</v>
      </c>
      <c r="E205" s="51"/>
      <c r="F205" s="52"/>
      <c r="G205" s="52"/>
      <c r="H205" s="52"/>
      <c r="I205" s="52"/>
      <c r="J205" s="52"/>
      <c r="K205" s="249"/>
      <c r="L205" s="101"/>
      <c r="M205" s="145" t="str">
        <f>IF(AND(T205=Punkte!$A$15,E205=$C$306,U205=Punkte!$B$17),Punkte!$B$19,IF(AND(T205=Punkte!$A$15,E205=$C$306,U205=Punkte!$C$17),Punkte!$C$19,IF(AND(T205=Punkte!$A$15,E205=$C$306,U205=Punkte!$D$17),Punkte!$D$19,IF(AND(T205=Punkte!$A$15,E205=$C$306,U205=Punkte!$E$17),Punkte!$E$19," "))))</f>
        <v xml:space="preserve"> </v>
      </c>
      <c r="N205" s="146" t="str">
        <f>IF(AND(T205=Punkte!$A$15,F205=$C$306),Punkte!$B$23," ")</f>
        <v xml:space="preserve"> </v>
      </c>
      <c r="O205" s="154">
        <f>IF(ISERROR(IF(AD205&lt;0,,HLOOKUP(AD205,Punkte!$B$4:$F$6,3,FALSE))),,IF(AD205&lt;0,,HLOOKUP(AD205,Punkte!$B$4:$F$6,3,FALSE)))</f>
        <v>0</v>
      </c>
      <c r="P205" s="259">
        <f t="shared" ref="P205:P254" si="76">SUM(M205:O205)</f>
        <v>0</v>
      </c>
      <c r="Q205" s="147">
        <f>IF(AND(T205=Punkte!$A$15,U205=Punkte!$B$17),Punkte!$B$19,IF(AND(T205=Punkte!$A$15,U205=Punkte!$C$17),Punkte!$C$19,IF(AND(T205=Punkte!$A$15,U205=Punkte!$D$17),Punkte!$D$19,IF(AND(T205=Punkte!$A$15,U205=Punkte!$E$17),Punkte!$E$19,IF(Kriterien!T205=Punkte!$A$2,Punkte!$B$6, " ")))))</f>
        <v>1</v>
      </c>
      <c r="R205" s="395">
        <f t="shared" ref="R205:R254" si="77">Q205-P205</f>
        <v>1</v>
      </c>
      <c r="S205" s="100"/>
      <c r="T205" s="198" t="s">
        <v>125</v>
      </c>
      <c r="U205" s="167"/>
      <c r="V205" s="168"/>
      <c r="W205" s="167">
        <f t="shared" ref="W205:W216" si="78">COUNTIF(E205:K205,$C$306)</f>
        <v>0</v>
      </c>
      <c r="X205" s="167"/>
      <c r="Y205" s="169">
        <f t="shared" ref="Y205:Y254" si="79">IF(G205="x",G$2,)</f>
        <v>0</v>
      </c>
      <c r="Z205" s="169">
        <f t="shared" ref="Z205:Z254" si="80">IF(H205="x",H$2,)</f>
        <v>0</v>
      </c>
      <c r="AA205" s="169">
        <f t="shared" ref="AA205:AA254" si="81">IF(I205="x",I$2,)</f>
        <v>0</v>
      </c>
      <c r="AB205" s="169">
        <f t="shared" ref="AB205:AB254" si="82">IF(J205="x",J$2,)</f>
        <v>0</v>
      </c>
      <c r="AC205" s="169">
        <f t="shared" ref="AC205:AC254" si="83">IF(K205="x",K$2,)</f>
        <v>0</v>
      </c>
      <c r="AD205" s="177">
        <f t="shared" ref="AD205:AD254" si="84">SUM(Y205:AC205)</f>
        <v>0</v>
      </c>
      <c r="AE205" s="284" t="str">
        <f t="shared" ref="AE205:AE254" si="85">IF(T205="J/N","x", " ")</f>
        <v xml:space="preserve"> </v>
      </c>
      <c r="AF205" s="285" t="str">
        <f t="shared" ref="AF205:AF254" si="86">IF(T205="Skala","x"," ")</f>
        <v>x</v>
      </c>
    </row>
    <row r="206" spans="2:34" ht="25.5">
      <c r="B206" s="34">
        <f>B205+1</f>
        <v>178</v>
      </c>
      <c r="C206" s="461"/>
      <c r="D206" s="23" t="s">
        <v>254</v>
      </c>
      <c r="E206" s="53"/>
      <c r="F206" s="42"/>
      <c r="G206" s="42"/>
      <c r="H206" s="42"/>
      <c r="I206" s="42"/>
      <c r="J206" s="42"/>
      <c r="K206" s="265"/>
      <c r="L206" s="101"/>
      <c r="M206" s="148" t="str">
        <f>IF(AND(T206=Punkte!$A$15,E206=$C$306,U206=Punkte!$B$17),Punkte!$B$19,IF(AND(T206=Punkte!$A$15,E206=$C$306,U206=Punkte!$C$17),Punkte!$C$19,IF(AND(T206=Punkte!$A$15,E206=$C$306,U206=Punkte!$D$17),Punkte!$D$19,IF(AND(T206=Punkte!$A$15,E206=$C$306,U206=Punkte!$E$17),Punkte!$E$19," "))))</f>
        <v xml:space="preserve"> </v>
      </c>
      <c r="N206" s="149" t="str">
        <f>IF(AND(T206=Punkte!$A$15,F206=$C$306),Punkte!$B$23," ")</f>
        <v xml:space="preserve"> </v>
      </c>
      <c r="O206" s="155">
        <f>IF(ISERROR(IF(AD206&lt;0,,HLOOKUP(AD206,Punkte!$B$4:$F$6,3,FALSE))),,IF(AD206&lt;0,,HLOOKUP(AD206,Punkte!$B$4:$F$6,3,FALSE)))</f>
        <v>0</v>
      </c>
      <c r="P206" s="260">
        <f t="shared" si="76"/>
        <v>0</v>
      </c>
      <c r="Q206" s="150">
        <f>IF(AND(T206=Punkte!$A$15,U206=Punkte!$B$17),Punkte!$B$19,IF(AND(T206=Punkte!$A$15,U206=Punkte!$C$17),Punkte!$C$19,IF(AND(T206=Punkte!$A$15,U206=Punkte!$D$17),Punkte!$D$19,IF(AND(T206=Punkte!$A$15,U206=Punkte!$E$17),Punkte!$E$19,IF(Kriterien!T206=Punkte!$A$2,Punkte!$B$6, " ")))))</f>
        <v>1</v>
      </c>
      <c r="R206" s="396">
        <f t="shared" si="77"/>
        <v>1</v>
      </c>
      <c r="S206" s="100"/>
      <c r="T206" s="195" t="s">
        <v>125</v>
      </c>
      <c r="U206" s="170"/>
      <c r="V206" s="171"/>
      <c r="W206" s="170">
        <f t="shared" si="78"/>
        <v>0</v>
      </c>
      <c r="X206" s="170"/>
      <c r="Y206" s="172">
        <f t="shared" si="79"/>
        <v>0</v>
      </c>
      <c r="Z206" s="172">
        <f t="shared" si="80"/>
        <v>0</v>
      </c>
      <c r="AA206" s="172">
        <f t="shared" si="81"/>
        <v>0</v>
      </c>
      <c r="AB206" s="172">
        <f t="shared" si="82"/>
        <v>0</v>
      </c>
      <c r="AC206" s="172">
        <f t="shared" si="83"/>
        <v>0</v>
      </c>
      <c r="AD206" s="179">
        <f t="shared" si="84"/>
        <v>0</v>
      </c>
      <c r="AE206" s="284" t="str">
        <f t="shared" si="85"/>
        <v xml:space="preserve"> </v>
      </c>
      <c r="AF206" s="285" t="str">
        <f t="shared" si="86"/>
        <v>x</v>
      </c>
    </row>
    <row r="207" spans="2:34" ht="15.75" customHeight="1">
      <c r="B207" s="34">
        <f t="shared" ref="B207:B216" si="87">B206+1</f>
        <v>179</v>
      </c>
      <c r="C207" s="461"/>
      <c r="D207" s="23" t="s">
        <v>108</v>
      </c>
      <c r="E207" s="53"/>
      <c r="F207" s="42"/>
      <c r="G207" s="42"/>
      <c r="H207" s="42"/>
      <c r="I207" s="42"/>
      <c r="J207" s="42"/>
      <c r="K207" s="265"/>
      <c r="L207" s="101"/>
      <c r="M207" s="148" t="str">
        <f>IF(AND(T207=Punkte!$A$15,E207=$C$306,U207=Punkte!$B$17),Punkte!$B$19,IF(AND(T207=Punkte!$A$15,E207=$C$306,U207=Punkte!$C$17),Punkte!$C$19,IF(AND(T207=Punkte!$A$15,E207=$C$306,U207=Punkte!$D$17),Punkte!$D$19,IF(AND(T207=Punkte!$A$15,E207=$C$306,U207=Punkte!$E$17),Punkte!$E$19," "))))</f>
        <v xml:space="preserve"> </v>
      </c>
      <c r="N207" s="149" t="str">
        <f>IF(AND(T207=Punkte!$A$15,F207=$C$306),Punkte!$B$23," ")</f>
        <v xml:space="preserve"> </v>
      </c>
      <c r="O207" s="155">
        <f>IF(ISERROR(IF(AD207&lt;0,,HLOOKUP(AD207,Punkte!$B$4:$F$6,3,FALSE))),,IF(AD207&lt;0,,HLOOKUP(AD207,Punkte!$B$4:$F$6,3,FALSE)))</f>
        <v>0</v>
      </c>
      <c r="P207" s="260">
        <f t="shared" si="76"/>
        <v>0</v>
      </c>
      <c r="Q207" s="150">
        <f>IF(AND(T207=Punkte!$A$15,U207=Punkte!$B$17),Punkte!$B$19,IF(AND(T207=Punkte!$A$15,U207=Punkte!$C$17),Punkte!$C$19,IF(AND(T207=Punkte!$A$15,U207=Punkte!$D$17),Punkte!$D$19,IF(AND(T207=Punkte!$A$15,U207=Punkte!$E$17),Punkte!$E$19,IF(Kriterien!T207=Punkte!$A$2,Punkte!$B$6, " ")))))</f>
        <v>1</v>
      </c>
      <c r="R207" s="396">
        <f t="shared" si="77"/>
        <v>1</v>
      </c>
      <c r="S207" s="100"/>
      <c r="T207" s="195" t="s">
        <v>123</v>
      </c>
      <c r="U207" s="199">
        <v>1</v>
      </c>
      <c r="V207" s="171"/>
      <c r="W207" s="170">
        <f t="shared" si="78"/>
        <v>0</v>
      </c>
      <c r="X207" s="170"/>
      <c r="Y207" s="172">
        <f t="shared" si="79"/>
        <v>0</v>
      </c>
      <c r="Z207" s="172">
        <f t="shared" si="80"/>
        <v>0</v>
      </c>
      <c r="AA207" s="172">
        <f t="shared" si="81"/>
        <v>0</v>
      </c>
      <c r="AB207" s="172">
        <f t="shared" si="82"/>
        <v>0</v>
      </c>
      <c r="AC207" s="172">
        <f t="shared" si="83"/>
        <v>0</v>
      </c>
      <c r="AD207" s="179">
        <f t="shared" si="84"/>
        <v>0</v>
      </c>
      <c r="AE207" s="284" t="str">
        <f t="shared" si="85"/>
        <v>x</v>
      </c>
      <c r="AF207" s="285" t="str">
        <f t="shared" si="86"/>
        <v xml:space="preserve"> </v>
      </c>
    </row>
    <row r="208" spans="2:34" ht="25.5">
      <c r="B208" s="34">
        <f t="shared" si="87"/>
        <v>180</v>
      </c>
      <c r="C208" s="416" t="str">
        <f>IF(OR(C220=$C$315,C228=$C$315,C238=$C$315,C250=$C$315),$C$315,$C$316)</f>
        <v xml:space="preserve">Nein </v>
      </c>
      <c r="D208" s="23" t="s">
        <v>255</v>
      </c>
      <c r="E208" s="387"/>
      <c r="F208" s="388"/>
      <c r="G208" s="388"/>
      <c r="H208" s="388"/>
      <c r="I208" s="388"/>
      <c r="J208" s="388"/>
      <c r="K208" s="389"/>
      <c r="L208" s="101"/>
      <c r="M208" s="148" t="str">
        <f>IF(AND(T208=Punkte!$A$15,E208=$C$306,U208=Punkte!$B$17),Punkte!$B$19,IF(AND(T208=Punkte!$A$15,E208=$C$306,U208=Punkte!$C$17),Punkte!$C$19,IF(AND(T208=Punkte!$A$15,E208=$C$306,U208=Punkte!$D$17),Punkte!$D$19,IF(AND(T208=Punkte!$A$15,E208=$C$306,U208=Punkte!$E$17),Punkte!$E$19," "))))</f>
        <v xml:space="preserve"> </v>
      </c>
      <c r="N208" s="149" t="str">
        <f>IF(AND(T208=Punkte!$A$15,F208=$C$306),Punkte!$B$23," ")</f>
        <v xml:space="preserve"> </v>
      </c>
      <c r="O208" s="155">
        <f>IF(ISERROR(IF(AD208&lt;0,,HLOOKUP(AD208,Punkte!$B$4:$F$6,3,FALSE))),,IF(AD208&lt;0,,HLOOKUP(AD208,Punkte!$B$4:$F$6,3,FALSE)))</f>
        <v>0</v>
      </c>
      <c r="P208" s="260">
        <f t="shared" ref="P208:P215" si="88">SUM(M208:O208)</f>
        <v>0</v>
      </c>
      <c r="Q208" s="150">
        <f>IF(AND(T208=Punkte!$A$15,U208=Punkte!$B$17),Punkte!$B$19,IF(AND(T208=Punkte!$A$15,U208=Punkte!$C$17),Punkte!$C$19,IF(AND(T208=Punkte!$A$15,U208=Punkte!$D$17),Punkte!$D$19,IF(AND(T208=Punkte!$A$15,U208=Punkte!$E$17),Punkte!$E$19,IF(Kriterien!T208=Punkte!$A$2,Punkte!$B$6, " ")))))</f>
        <v>1</v>
      </c>
      <c r="R208" s="396">
        <f t="shared" ref="R208:R215" si="89">Q208-P208</f>
        <v>1</v>
      </c>
      <c r="S208" s="100"/>
      <c r="T208" s="322" t="s">
        <v>123</v>
      </c>
      <c r="U208" s="323">
        <v>1</v>
      </c>
      <c r="V208" s="324"/>
      <c r="W208" s="170">
        <f t="shared" si="78"/>
        <v>0</v>
      </c>
      <c r="X208" s="323"/>
      <c r="Y208" s="172">
        <f t="shared" ref="Y208:Y215" si="90">IF(G208="x",G$2,)</f>
        <v>0</v>
      </c>
      <c r="Z208" s="172">
        <f t="shared" ref="Z208:Z215" si="91">IF(H208="x",H$2,)</f>
        <v>0</v>
      </c>
      <c r="AA208" s="172">
        <f t="shared" ref="AA208:AA215" si="92">IF(I208="x",I$2,)</f>
        <v>0</v>
      </c>
      <c r="AB208" s="172">
        <f t="shared" ref="AB208:AB215" si="93">IF(J208="x",J$2,)</f>
        <v>0</v>
      </c>
      <c r="AC208" s="172">
        <f t="shared" ref="AC208:AC215" si="94">IF(K208="x",K$2,)</f>
        <v>0</v>
      </c>
      <c r="AD208" s="179">
        <f t="shared" ref="AD208:AD215" si="95">SUM(Y208:AC208)</f>
        <v>0</v>
      </c>
      <c r="AE208" s="284" t="str">
        <f t="shared" ref="AE208:AE215" si="96">IF(T208="J/N","x", " ")</f>
        <v>x</v>
      </c>
      <c r="AF208" s="285" t="str">
        <f t="shared" ref="AF208:AF215" si="97">IF(T208="Skala","x"," ")</f>
        <v xml:space="preserve"> </v>
      </c>
    </row>
    <row r="209" spans="1:34" ht="25.5">
      <c r="B209" s="34">
        <f t="shared" si="87"/>
        <v>181</v>
      </c>
      <c r="C209" s="370"/>
      <c r="D209" s="23" t="s">
        <v>289</v>
      </c>
      <c r="E209" s="387"/>
      <c r="F209" s="388"/>
      <c r="G209" s="388"/>
      <c r="H209" s="388"/>
      <c r="I209" s="388"/>
      <c r="J209" s="388"/>
      <c r="K209" s="389"/>
      <c r="L209" s="101"/>
      <c r="M209" s="148" t="str">
        <f>IF(AND(T209=Punkte!$A$15,E209=$C$306,U209=Punkte!$B$17),Punkte!$B$19,IF(AND(T209=Punkte!$A$15,E209=$C$306,U209=Punkte!$C$17),Punkte!$C$19,IF(AND(T209=Punkte!$A$15,E209=$C$306,U209=Punkte!$D$17),Punkte!$D$19,IF(AND(T209=Punkte!$A$15,E209=$C$306,U209=Punkte!$E$17),Punkte!$E$19," "))))</f>
        <v xml:space="preserve"> </v>
      </c>
      <c r="N209" s="149" t="str">
        <f>IF(AND(T209=Punkte!$A$15,F209=$C$306),Punkte!$B$23," ")</f>
        <v xml:space="preserve"> </v>
      </c>
      <c r="O209" s="155">
        <f>IF(ISERROR(IF(AD209&lt;0,,HLOOKUP(AD209,Punkte!$B$4:$F$6,3,FALSE))),,IF(AD209&lt;0,,HLOOKUP(AD209,Punkte!$B$4:$F$6,3,FALSE)))</f>
        <v>0</v>
      </c>
      <c r="P209" s="260">
        <f t="shared" si="88"/>
        <v>0</v>
      </c>
      <c r="Q209" s="150">
        <f>IF(AND(T209=Punkte!$A$15,U209=Punkte!$B$17),Punkte!$B$19,IF(AND(T209=Punkte!$A$15,U209=Punkte!$C$17),Punkte!$C$19,IF(AND(T209=Punkte!$A$15,U209=Punkte!$D$17),Punkte!$D$19,IF(AND(T209=Punkte!$A$15,U209=Punkte!$E$17),Punkte!$E$19,IF(Kriterien!T209=Punkte!$A$2,Punkte!$B$6, " ")))))</f>
        <v>1</v>
      </c>
      <c r="R209" s="396">
        <f t="shared" si="89"/>
        <v>1</v>
      </c>
      <c r="S209" s="100"/>
      <c r="T209" s="322" t="s">
        <v>123</v>
      </c>
      <c r="U209" s="323">
        <v>1</v>
      </c>
      <c r="V209" s="324"/>
      <c r="W209" s="170">
        <f t="shared" si="78"/>
        <v>0</v>
      </c>
      <c r="X209" s="323"/>
      <c r="Y209" s="172">
        <f t="shared" si="90"/>
        <v>0</v>
      </c>
      <c r="Z209" s="172">
        <f t="shared" si="91"/>
        <v>0</v>
      </c>
      <c r="AA209" s="172">
        <f t="shared" si="92"/>
        <v>0</v>
      </c>
      <c r="AB209" s="172">
        <f t="shared" si="93"/>
        <v>0</v>
      </c>
      <c r="AC209" s="172">
        <f t="shared" si="94"/>
        <v>0</v>
      </c>
      <c r="AD209" s="179">
        <f t="shared" si="95"/>
        <v>0</v>
      </c>
      <c r="AE209" s="284" t="str">
        <f t="shared" si="96"/>
        <v>x</v>
      </c>
      <c r="AF209" s="285" t="str">
        <f t="shared" si="97"/>
        <v xml:space="preserve"> </v>
      </c>
    </row>
    <row r="210" spans="1:34" ht="25.5">
      <c r="B210" s="34">
        <f t="shared" si="87"/>
        <v>182</v>
      </c>
      <c r="C210" s="371" t="s">
        <v>6</v>
      </c>
      <c r="D210" s="23" t="s">
        <v>256</v>
      </c>
      <c r="E210" s="387"/>
      <c r="F210" s="388"/>
      <c r="G210" s="388"/>
      <c r="H210" s="388"/>
      <c r="I210" s="388"/>
      <c r="J210" s="388"/>
      <c r="K210" s="389"/>
      <c r="L210" s="101"/>
      <c r="M210" s="148" t="str">
        <f>IF(AND(T210=Punkte!$A$15,E210=$C$306,U210=Punkte!$B$17),Punkte!$B$19,IF(AND(T210=Punkte!$A$15,E210=$C$306,U210=Punkte!$C$17),Punkte!$C$19,IF(AND(T210=Punkte!$A$15,E210=$C$306,U210=Punkte!$D$17),Punkte!$D$19,IF(AND(T210=Punkte!$A$15,E210=$C$306,U210=Punkte!$E$17),Punkte!$E$19," "))))</f>
        <v xml:space="preserve"> </v>
      </c>
      <c r="N210" s="149" t="str">
        <f>IF(AND(T210=Punkte!$A$15,F210=$C$306),Punkte!$B$23," ")</f>
        <v xml:space="preserve"> </v>
      </c>
      <c r="O210" s="155">
        <f>IF(ISERROR(IF(AD210&lt;0,,HLOOKUP(AD210,Punkte!$B$4:$F$6,3,FALSE))),,IF(AD210&lt;0,,HLOOKUP(AD210,Punkte!$B$4:$F$6,3,FALSE)))</f>
        <v>0</v>
      </c>
      <c r="P210" s="260">
        <f t="shared" si="88"/>
        <v>0</v>
      </c>
      <c r="Q210" s="150">
        <f>IF(AND(T210=Punkte!$A$15,U210=Punkte!$B$17),Punkte!$B$19,IF(AND(T210=Punkte!$A$15,U210=Punkte!$C$17),Punkte!$C$19,IF(AND(T210=Punkte!$A$15,U210=Punkte!$D$17),Punkte!$D$19,IF(AND(T210=Punkte!$A$15,U210=Punkte!$E$17),Punkte!$E$19,IF(Kriterien!T210=Punkte!$A$2,Punkte!$B$6, " ")))))</f>
        <v>1</v>
      </c>
      <c r="R210" s="396">
        <f t="shared" si="89"/>
        <v>1</v>
      </c>
      <c r="S210" s="100"/>
      <c r="T210" s="322" t="s">
        <v>123</v>
      </c>
      <c r="U210" s="323">
        <v>1</v>
      </c>
      <c r="V210" s="324"/>
      <c r="W210" s="170">
        <f t="shared" si="78"/>
        <v>0</v>
      </c>
      <c r="X210" s="323"/>
      <c r="Y210" s="172">
        <f t="shared" si="90"/>
        <v>0</v>
      </c>
      <c r="Z210" s="172">
        <f t="shared" si="91"/>
        <v>0</v>
      </c>
      <c r="AA210" s="172">
        <f t="shared" si="92"/>
        <v>0</v>
      </c>
      <c r="AB210" s="172">
        <f t="shared" si="93"/>
        <v>0</v>
      </c>
      <c r="AC210" s="172">
        <f t="shared" si="94"/>
        <v>0</v>
      </c>
      <c r="AD210" s="179">
        <f t="shared" si="95"/>
        <v>0</v>
      </c>
      <c r="AE210" s="284" t="str">
        <f t="shared" si="96"/>
        <v>x</v>
      </c>
      <c r="AF210" s="285" t="str">
        <f t="shared" si="97"/>
        <v xml:space="preserve"> </v>
      </c>
    </row>
    <row r="211" spans="1:34">
      <c r="B211" s="34">
        <f t="shared" si="87"/>
        <v>183</v>
      </c>
      <c r="C211" s="370"/>
      <c r="D211" s="23" t="s">
        <v>335</v>
      </c>
      <c r="E211" s="387"/>
      <c r="F211" s="388"/>
      <c r="G211" s="388"/>
      <c r="H211" s="388"/>
      <c r="I211" s="388"/>
      <c r="J211" s="388"/>
      <c r="K211" s="389"/>
      <c r="L211" s="101"/>
      <c r="M211" s="148" t="str">
        <f>IF(AND(T211=Punkte!$A$15,E211=$C$306,U211=Punkte!$B$17),Punkte!$B$19,IF(AND(T211=Punkte!$A$15,E211=$C$306,U211=Punkte!$C$17),Punkte!$C$19,IF(AND(T211=Punkte!$A$15,E211=$C$306,U211=Punkte!$D$17),Punkte!$D$19,IF(AND(T211=Punkte!$A$15,E211=$C$306,U211=Punkte!$E$17),Punkte!$E$19," "))))</f>
        <v xml:space="preserve"> </v>
      </c>
      <c r="N211" s="149" t="str">
        <f>IF(AND(T211=Punkte!$A$15,F211=$C$306),Punkte!$B$23," ")</f>
        <v xml:space="preserve"> </v>
      </c>
      <c r="O211" s="155">
        <f>IF(ISERROR(IF(AD211&lt;0,,HLOOKUP(AD211,Punkte!$B$4:$F$6,3,FALSE))),,IF(AD211&lt;0,,HLOOKUP(AD211,Punkte!$B$4:$F$6,3,FALSE)))</f>
        <v>0</v>
      </c>
      <c r="P211" s="260">
        <f t="shared" si="88"/>
        <v>0</v>
      </c>
      <c r="Q211" s="150">
        <f>IF(AND(T211=Punkte!$A$15,U211=Punkte!$B$17),Punkte!$B$19,IF(AND(T211=Punkte!$A$15,U211=Punkte!$C$17),Punkte!$C$19,IF(AND(T211=Punkte!$A$15,U211=Punkte!$D$17),Punkte!$D$19,IF(AND(T211=Punkte!$A$15,U211=Punkte!$E$17),Punkte!$E$19,IF(Kriterien!T211=Punkte!$A$2,Punkte!$B$6, " ")))))</f>
        <v>1</v>
      </c>
      <c r="R211" s="396">
        <f t="shared" si="89"/>
        <v>1</v>
      </c>
      <c r="S211" s="100"/>
      <c r="T211" s="322" t="s">
        <v>123</v>
      </c>
      <c r="U211" s="323">
        <v>1</v>
      </c>
      <c r="V211" s="324"/>
      <c r="W211" s="170">
        <f t="shared" si="78"/>
        <v>0</v>
      </c>
      <c r="X211" s="323"/>
      <c r="Y211" s="172">
        <f t="shared" si="90"/>
        <v>0</v>
      </c>
      <c r="Z211" s="172">
        <f t="shared" si="91"/>
        <v>0</v>
      </c>
      <c r="AA211" s="172">
        <f t="shared" si="92"/>
        <v>0</v>
      </c>
      <c r="AB211" s="172">
        <f t="shared" si="93"/>
        <v>0</v>
      </c>
      <c r="AC211" s="172">
        <f t="shared" si="94"/>
        <v>0</v>
      </c>
      <c r="AD211" s="179">
        <f t="shared" si="95"/>
        <v>0</v>
      </c>
      <c r="AE211" s="284" t="str">
        <f t="shared" si="96"/>
        <v>x</v>
      </c>
      <c r="AF211" s="285" t="str">
        <f t="shared" si="97"/>
        <v xml:space="preserve"> </v>
      </c>
    </row>
    <row r="212" spans="1:34" ht="25.5">
      <c r="B212" s="34">
        <f t="shared" si="87"/>
        <v>184</v>
      </c>
      <c r="C212" s="370"/>
      <c r="D212" s="23" t="s">
        <v>257</v>
      </c>
      <c r="E212" s="387"/>
      <c r="F212" s="388"/>
      <c r="G212" s="388"/>
      <c r="H212" s="388"/>
      <c r="I212" s="388"/>
      <c r="J212" s="388"/>
      <c r="K212" s="389"/>
      <c r="L212" s="101"/>
      <c r="M212" s="148" t="str">
        <f>IF(AND(T212=Punkte!$A$15,E212=$C$306,U212=Punkte!$B$17),Punkte!$B$19,IF(AND(T212=Punkte!$A$15,E212=$C$306,U212=Punkte!$C$17),Punkte!$C$19,IF(AND(T212=Punkte!$A$15,E212=$C$306,U212=Punkte!$D$17),Punkte!$D$19,IF(AND(T212=Punkte!$A$15,E212=$C$306,U212=Punkte!$E$17),Punkte!$E$19," "))))</f>
        <v xml:space="preserve"> </v>
      </c>
      <c r="N212" s="149" t="str">
        <f>IF(AND(T212=Punkte!$A$15,F212=$C$306),Punkte!$B$23," ")</f>
        <v xml:space="preserve"> </v>
      </c>
      <c r="O212" s="155">
        <f>IF(ISERROR(IF(AD212&lt;0,,HLOOKUP(AD212,Punkte!$B$4:$F$6,3,FALSE))),,IF(AD212&lt;0,,HLOOKUP(AD212,Punkte!$B$4:$F$6,3,FALSE)))</f>
        <v>0</v>
      </c>
      <c r="P212" s="260">
        <f t="shared" si="88"/>
        <v>0</v>
      </c>
      <c r="Q212" s="150">
        <f>IF(AND(T212=Punkte!$A$15,U212=Punkte!$B$17),Punkte!$B$19,IF(AND(T212=Punkte!$A$15,U212=Punkte!$C$17),Punkte!$C$19,IF(AND(T212=Punkte!$A$15,U212=Punkte!$D$17),Punkte!$D$19,IF(AND(T212=Punkte!$A$15,U212=Punkte!$E$17),Punkte!$E$19,IF(Kriterien!T212=Punkte!$A$2,Punkte!$B$6, " ")))))</f>
        <v>1</v>
      </c>
      <c r="R212" s="396">
        <f t="shared" si="89"/>
        <v>1</v>
      </c>
      <c r="S212" s="100"/>
      <c r="T212" s="322" t="s">
        <v>123</v>
      </c>
      <c r="U212" s="323">
        <v>1</v>
      </c>
      <c r="V212" s="324"/>
      <c r="W212" s="170">
        <f t="shared" si="78"/>
        <v>0</v>
      </c>
      <c r="X212" s="323"/>
      <c r="Y212" s="172">
        <f t="shared" si="90"/>
        <v>0</v>
      </c>
      <c r="Z212" s="172">
        <f t="shared" si="91"/>
        <v>0</v>
      </c>
      <c r="AA212" s="172">
        <f t="shared" si="92"/>
        <v>0</v>
      </c>
      <c r="AB212" s="172">
        <f t="shared" si="93"/>
        <v>0</v>
      </c>
      <c r="AC212" s="172">
        <f t="shared" si="94"/>
        <v>0</v>
      </c>
      <c r="AD212" s="179">
        <f t="shared" si="95"/>
        <v>0</v>
      </c>
      <c r="AE212" s="284" t="str">
        <f t="shared" si="96"/>
        <v>x</v>
      </c>
      <c r="AF212" s="285" t="str">
        <f t="shared" si="97"/>
        <v xml:space="preserve"> </v>
      </c>
    </row>
    <row r="213" spans="1:34">
      <c r="B213" s="34">
        <f t="shared" si="87"/>
        <v>185</v>
      </c>
      <c r="C213" s="370"/>
      <c r="D213" s="23" t="s">
        <v>258</v>
      </c>
      <c r="E213" s="387"/>
      <c r="F213" s="388"/>
      <c r="G213" s="388"/>
      <c r="H213" s="388"/>
      <c r="I213" s="388"/>
      <c r="J213" s="388"/>
      <c r="K213" s="389"/>
      <c r="L213" s="101"/>
      <c r="M213" s="148" t="str">
        <f>IF(AND(T213=Punkte!$A$15,E213=$C$306,U213=Punkte!$B$17),Punkte!$B$19,IF(AND(T213=Punkte!$A$15,E213=$C$306,U213=Punkte!$C$17),Punkte!$C$19,IF(AND(T213=Punkte!$A$15,E213=$C$306,U213=Punkte!$D$17),Punkte!$D$19,IF(AND(T213=Punkte!$A$15,E213=$C$306,U213=Punkte!$E$17),Punkte!$E$19," "))))</f>
        <v xml:space="preserve"> </v>
      </c>
      <c r="N213" s="149" t="str">
        <f>IF(AND(T213=Punkte!$A$15,F213=$C$306),Punkte!$B$23," ")</f>
        <v xml:space="preserve"> </v>
      </c>
      <c r="O213" s="155">
        <f>IF(ISERROR(IF(AD213&lt;0,,HLOOKUP(AD213,Punkte!$B$4:$F$6,3,FALSE))),,IF(AD213&lt;0,,HLOOKUP(AD213,Punkte!$B$4:$F$6,3,FALSE)))</f>
        <v>0</v>
      </c>
      <c r="P213" s="260">
        <f t="shared" si="88"/>
        <v>0</v>
      </c>
      <c r="Q213" s="150">
        <f>IF(AND(T213=Punkte!$A$15,U213=Punkte!$B$17),Punkte!$B$19,IF(AND(T213=Punkte!$A$15,U213=Punkte!$C$17),Punkte!$C$19,IF(AND(T213=Punkte!$A$15,U213=Punkte!$D$17),Punkte!$D$19,IF(AND(T213=Punkte!$A$15,U213=Punkte!$E$17),Punkte!$E$19,IF(Kriterien!T213=Punkte!$A$2,Punkte!$B$6, " ")))))</f>
        <v>1</v>
      </c>
      <c r="R213" s="396">
        <f t="shared" si="89"/>
        <v>1</v>
      </c>
      <c r="S213" s="100"/>
      <c r="T213" s="322" t="s">
        <v>123</v>
      </c>
      <c r="U213" s="323">
        <v>1</v>
      </c>
      <c r="V213" s="324"/>
      <c r="W213" s="170">
        <f t="shared" si="78"/>
        <v>0</v>
      </c>
      <c r="X213" s="323"/>
      <c r="Y213" s="172">
        <f t="shared" si="90"/>
        <v>0</v>
      </c>
      <c r="Z213" s="172">
        <f t="shared" si="91"/>
        <v>0</v>
      </c>
      <c r="AA213" s="172">
        <f t="shared" si="92"/>
        <v>0</v>
      </c>
      <c r="AB213" s="172">
        <f t="shared" si="93"/>
        <v>0</v>
      </c>
      <c r="AC213" s="172">
        <f t="shared" si="94"/>
        <v>0</v>
      </c>
      <c r="AD213" s="179">
        <f t="shared" si="95"/>
        <v>0</v>
      </c>
      <c r="AE213" s="284" t="str">
        <f t="shared" si="96"/>
        <v>x</v>
      </c>
      <c r="AF213" s="285" t="str">
        <f t="shared" si="97"/>
        <v xml:space="preserve"> </v>
      </c>
    </row>
    <row r="214" spans="1:34">
      <c r="B214" s="34"/>
      <c r="C214" s="370"/>
      <c r="D214" s="23" t="s">
        <v>259</v>
      </c>
      <c r="E214" s="387"/>
      <c r="F214" s="388"/>
      <c r="G214" s="388"/>
      <c r="H214" s="388"/>
      <c r="I214" s="388"/>
      <c r="J214" s="388"/>
      <c r="K214" s="389"/>
      <c r="L214" s="101"/>
      <c r="M214" s="148" t="str">
        <f>IF(AND(T214=Punkte!$A$15,E214=$C$306,U214=Punkte!$B$17),Punkte!$B$19,IF(AND(T214=Punkte!$A$15,E214=$C$306,U214=Punkte!$C$17),Punkte!$C$19,IF(AND(T214=Punkte!$A$15,E214=$C$306,U214=Punkte!$D$17),Punkte!$D$19,IF(AND(T214=Punkte!$A$15,E214=$C$306,U214=Punkte!$E$17),Punkte!$E$19," "))))</f>
        <v xml:space="preserve"> </v>
      </c>
      <c r="N214" s="149" t="str">
        <f>IF(AND(T214=Punkte!$A$15,F214=$C$306),Punkte!$B$23," ")</f>
        <v xml:space="preserve"> </v>
      </c>
      <c r="O214" s="155">
        <f>IF(ISERROR(IF(AD214&lt;0,,HLOOKUP(AD214,Punkte!$B$4:$F$6,3,FALSE))),,IF(AD214&lt;0,,HLOOKUP(AD214,Punkte!$B$4:$F$6,3,FALSE)))</f>
        <v>0</v>
      </c>
      <c r="P214" s="260">
        <f t="shared" si="88"/>
        <v>0</v>
      </c>
      <c r="Q214" s="150">
        <f>IF(AND(T214=Punkte!$A$15,U214=Punkte!$B$17),Punkte!$B$19,IF(AND(T214=Punkte!$A$15,U214=Punkte!$C$17),Punkte!$C$19,IF(AND(T214=Punkte!$A$15,U214=Punkte!$D$17),Punkte!$D$19,IF(AND(T214=Punkte!$A$15,U214=Punkte!$E$17),Punkte!$E$19,IF(Kriterien!T214=Punkte!$A$2,Punkte!$B$6, " ")))))</f>
        <v>1</v>
      </c>
      <c r="R214" s="396">
        <f t="shared" si="89"/>
        <v>1</v>
      </c>
      <c r="S214" s="100"/>
      <c r="T214" s="322" t="s">
        <v>123</v>
      </c>
      <c r="U214" s="323">
        <v>1</v>
      </c>
      <c r="V214" s="324"/>
      <c r="W214" s="170">
        <f t="shared" si="78"/>
        <v>0</v>
      </c>
      <c r="X214" s="323"/>
      <c r="Y214" s="172">
        <f t="shared" si="90"/>
        <v>0</v>
      </c>
      <c r="Z214" s="172">
        <f t="shared" si="91"/>
        <v>0</v>
      </c>
      <c r="AA214" s="172">
        <f t="shared" si="92"/>
        <v>0</v>
      </c>
      <c r="AB214" s="172">
        <f t="shared" si="93"/>
        <v>0</v>
      </c>
      <c r="AC214" s="172">
        <f t="shared" si="94"/>
        <v>0</v>
      </c>
      <c r="AD214" s="179">
        <f t="shared" si="95"/>
        <v>0</v>
      </c>
      <c r="AE214" s="284" t="str">
        <f t="shared" si="96"/>
        <v>x</v>
      </c>
      <c r="AF214" s="285" t="str">
        <f t="shared" si="97"/>
        <v xml:space="preserve"> </v>
      </c>
    </row>
    <row r="215" spans="1:34" ht="63.75">
      <c r="B215" s="34">
        <f>B213+1</f>
        <v>186</v>
      </c>
      <c r="C215" s="370"/>
      <c r="D215" s="23" t="s">
        <v>260</v>
      </c>
      <c r="E215" s="387"/>
      <c r="F215" s="388"/>
      <c r="G215" s="388"/>
      <c r="H215" s="388"/>
      <c r="I215" s="388"/>
      <c r="J215" s="388"/>
      <c r="K215" s="389"/>
      <c r="L215" s="101"/>
      <c r="M215" s="148" t="str">
        <f>IF(AND(T215=Punkte!$A$15,E215=$C$306,U215=Punkte!$B$17),Punkte!$B$19,IF(AND(T215=Punkte!$A$15,E215=$C$306,U215=Punkte!$C$17),Punkte!$C$19,IF(AND(T215=Punkte!$A$15,E215=$C$306,U215=Punkte!$D$17),Punkte!$D$19,IF(AND(T215=Punkte!$A$15,E215=$C$306,U215=Punkte!$E$17),Punkte!$E$19," "))))</f>
        <v xml:space="preserve"> </v>
      </c>
      <c r="N215" s="149" t="str">
        <f>IF(AND(T215=Punkte!$A$15,F215=$C$306),Punkte!$B$23," ")</f>
        <v xml:space="preserve"> </v>
      </c>
      <c r="O215" s="155">
        <f>IF(ISERROR(IF(AD215&lt;0,,HLOOKUP(AD215,Punkte!$B$4:$F$6,3,FALSE))),,IF(AD215&lt;0,,HLOOKUP(AD215,Punkte!$B$4:$F$6,3,FALSE)))</f>
        <v>0</v>
      </c>
      <c r="P215" s="260">
        <f t="shared" si="88"/>
        <v>0</v>
      </c>
      <c r="Q215" s="150">
        <f>IF(AND(T215=Punkte!$A$15,U215=Punkte!$B$17),Punkte!$B$19,IF(AND(T215=Punkte!$A$15,U215=Punkte!$C$17),Punkte!$C$19,IF(AND(T215=Punkte!$A$15,U215=Punkte!$D$17),Punkte!$D$19,IF(AND(T215=Punkte!$A$15,U215=Punkte!$E$17),Punkte!$E$19,IF(Kriterien!T215=Punkte!$A$2,Punkte!$B$6, " ")))))</f>
        <v>1</v>
      </c>
      <c r="R215" s="396">
        <f t="shared" si="89"/>
        <v>1</v>
      </c>
      <c r="S215" s="100"/>
      <c r="T215" s="322" t="s">
        <v>125</v>
      </c>
      <c r="U215" s="323"/>
      <c r="V215" s="324"/>
      <c r="W215" s="170">
        <f t="shared" si="78"/>
        <v>0</v>
      </c>
      <c r="X215" s="323"/>
      <c r="Y215" s="172">
        <f t="shared" si="90"/>
        <v>0</v>
      </c>
      <c r="Z215" s="172">
        <f t="shared" si="91"/>
        <v>0</v>
      </c>
      <c r="AA215" s="172">
        <f t="shared" si="92"/>
        <v>0</v>
      </c>
      <c r="AB215" s="172">
        <f t="shared" si="93"/>
        <v>0</v>
      </c>
      <c r="AC215" s="172">
        <f t="shared" si="94"/>
        <v>0</v>
      </c>
      <c r="AD215" s="179">
        <f t="shared" si="95"/>
        <v>0</v>
      </c>
      <c r="AE215" s="284" t="str">
        <f t="shared" si="96"/>
        <v xml:space="preserve"> </v>
      </c>
      <c r="AF215" s="285" t="str">
        <f t="shared" si="97"/>
        <v>x</v>
      </c>
    </row>
    <row r="216" spans="1:34" ht="25.5">
      <c r="B216" s="34">
        <f t="shared" si="87"/>
        <v>187</v>
      </c>
      <c r="C216" s="372"/>
      <c r="D216" s="28" t="s">
        <v>261</v>
      </c>
      <c r="E216" s="47"/>
      <c r="F216" s="48"/>
      <c r="G216" s="48"/>
      <c r="H216" s="48"/>
      <c r="I216" s="48"/>
      <c r="J216" s="48"/>
      <c r="K216" s="266"/>
      <c r="L216" s="101"/>
      <c r="M216" s="151" t="str">
        <f>IF(AND(T216=Punkte!$A$15,E216=$C$306,U216=Punkte!$B$17),Punkte!$B$19,IF(AND(T216=Punkte!$A$15,E216=$C$306,U216=Punkte!$C$17),Punkte!$C$19,IF(AND(T216=Punkte!$A$15,E216=$C$306,U216=Punkte!$D$17),Punkte!$D$19,IF(AND(T216=Punkte!$A$15,E216=$C$306,U216=Punkte!$E$17),Punkte!$E$19," "))))</f>
        <v xml:space="preserve"> </v>
      </c>
      <c r="N216" s="152" t="str">
        <f>IF(AND(T216=Punkte!$A$15,F216=$C$306),Punkte!$B$23," ")</f>
        <v xml:space="preserve"> </v>
      </c>
      <c r="O216" s="327">
        <f>IF(ISERROR(IF(AD216&lt;0,,HLOOKUP(AD216,Punkte!$B$4:$F$6,3,FALSE))),,IF(AD216&lt;0,,HLOOKUP(AD216,Punkte!$B$4:$F$6,3,FALSE)))</f>
        <v>0</v>
      </c>
      <c r="P216" s="261">
        <f t="shared" si="76"/>
        <v>0</v>
      </c>
      <c r="Q216" s="153">
        <f>IF(AND(T216=Punkte!$A$15,U216=Punkte!$B$17),Punkte!$B$19,IF(AND(T216=Punkte!$A$15,U216=Punkte!$C$17),Punkte!$C$19,IF(AND(T216=Punkte!$A$15,U216=Punkte!$D$17),Punkte!$D$19,IF(AND(T216=Punkte!$A$15,U216=Punkte!$E$17),Punkte!$E$19,IF(Kriterien!T216=Punkte!$A$2,Punkte!$B$6, " ")))))</f>
        <v>1</v>
      </c>
      <c r="R216" s="397">
        <f t="shared" si="77"/>
        <v>1</v>
      </c>
      <c r="S216" s="100"/>
      <c r="T216" s="196" t="s">
        <v>123</v>
      </c>
      <c r="U216" s="192">
        <v>1</v>
      </c>
      <c r="V216" s="174"/>
      <c r="W216" s="173">
        <f t="shared" si="78"/>
        <v>0</v>
      </c>
      <c r="X216" s="173"/>
      <c r="Y216" s="175">
        <f t="shared" si="79"/>
        <v>0</v>
      </c>
      <c r="Z216" s="175">
        <f t="shared" si="80"/>
        <v>0</v>
      </c>
      <c r="AA216" s="175">
        <f t="shared" si="81"/>
        <v>0</v>
      </c>
      <c r="AB216" s="175">
        <f t="shared" si="82"/>
        <v>0</v>
      </c>
      <c r="AC216" s="175">
        <f t="shared" si="83"/>
        <v>0</v>
      </c>
      <c r="AD216" s="181">
        <f t="shared" si="84"/>
        <v>0</v>
      </c>
      <c r="AE216" s="286" t="str">
        <f t="shared" si="85"/>
        <v>x</v>
      </c>
      <c r="AF216" s="287" t="str">
        <f t="shared" si="86"/>
        <v xml:space="preserve"> </v>
      </c>
    </row>
    <row r="217" spans="1:34" ht="15.75">
      <c r="B217" s="375"/>
      <c r="C217" s="298"/>
      <c r="D217" s="341" t="s">
        <v>263</v>
      </c>
      <c r="E217" s="328"/>
      <c r="F217" s="329"/>
      <c r="G217" s="329"/>
      <c r="H217" s="329"/>
      <c r="I217" s="329"/>
      <c r="J217" s="329"/>
      <c r="K217" s="330"/>
      <c r="L217" s="101"/>
      <c r="M217" s="133">
        <f>IF(AND($D$3=$D$313,$C$208=$C$316),"",SUM(M205:M216))</f>
        <v>0</v>
      </c>
      <c r="N217" s="133">
        <f>IF(AND($D$3=$D$313,$C$208=$C$316),"",SUM(N205:N216))</f>
        <v>0</v>
      </c>
      <c r="O217" s="364">
        <f>IF(AND($D$3=$D$313,$C$208=$C$316),"",SUM(O205:O216))</f>
        <v>0</v>
      </c>
      <c r="P217" s="161">
        <f>IF(AND($D$3=$D$313,$C$208=$C$316),"0",SUM(P205:P216))</f>
        <v>0</v>
      </c>
      <c r="Q217" s="103">
        <f>IF(AND($D$3=$D$313,$C$208=$C$316),"0",SUM(Q205:Q216))</f>
        <v>12</v>
      </c>
      <c r="R217" s="414">
        <f>IFERROR(Q217-P217,"0")</f>
        <v>12</v>
      </c>
      <c r="S217" s="100"/>
      <c r="T217" s="331"/>
      <c r="U217" s="332"/>
      <c r="V217" s="333"/>
      <c r="W217" s="334"/>
      <c r="X217" s="334"/>
      <c r="Y217" s="335"/>
      <c r="Z217" s="335"/>
      <c r="AA217" s="335"/>
      <c r="AB217" s="335"/>
      <c r="AC217" s="335"/>
      <c r="AD217" s="336"/>
      <c r="AE217" s="284"/>
      <c r="AF217" s="285"/>
    </row>
    <row r="218" spans="1:34">
      <c r="A218" s="380" t="s">
        <v>156</v>
      </c>
      <c r="B218" s="34">
        <f>B216+1</f>
        <v>188</v>
      </c>
      <c r="C218" s="337"/>
      <c r="D218" s="29" t="s">
        <v>264</v>
      </c>
      <c r="E218" s="57"/>
      <c r="F218" s="58"/>
      <c r="G218" s="58"/>
      <c r="H218" s="58"/>
      <c r="I218" s="58"/>
      <c r="J218" s="58"/>
      <c r="K218" s="253"/>
      <c r="L218" s="101"/>
      <c r="M218" s="145" t="str">
        <f>IF(AND(T218=Punkte!$A$15,E218=$C$306,U218=Punkte!$B$17),Punkte!$B$19,IF(AND(T218=Punkte!$A$15,E218=$C$306,U218=Punkte!$C$17),Punkte!$C$19,IF(AND(T218=Punkte!$A$15,E218=$C$306,U218=Punkte!$D$17),Punkte!$D$19,IF(AND(T218=Punkte!$A$15,E218=$C$306,U218=Punkte!$E$17),Punkte!$E$19," "))))</f>
        <v xml:space="preserve"> </v>
      </c>
      <c r="N218" s="146" t="str">
        <f>IF(AND(T218=Punkte!$A$15,F218=$C$306),Punkte!$B$23," ")</f>
        <v xml:space="preserve"> </v>
      </c>
      <c r="O218" s="154">
        <f>IF(ISERROR(IF(AD218&lt;0,,HLOOKUP(AD218,Punkte!$B$4:$F$6,3,FALSE))),,IF(AD218&lt;0,,HLOOKUP(AD218,Punkte!$B$4:$F$6,3,FALSE)))</f>
        <v>0</v>
      </c>
      <c r="P218" s="259">
        <f t="shared" si="76"/>
        <v>0</v>
      </c>
      <c r="Q218" s="147">
        <f>IF(AND(T218=Punkte!$A$15,U218=Punkte!$B$17),Punkte!$B$19,IF(AND(T218=Punkte!$A$15,U218=Punkte!$C$17),Punkte!$C$19,IF(AND(T218=Punkte!$A$15,U218=Punkte!$D$17),Punkte!$D$19,IF(AND(T218=Punkte!$A$15,U218=Punkte!$E$17),Punkte!$E$19,IF(Kriterien!T218=Punkte!$A$2,Punkte!$B$6, " ")))))</f>
        <v>2</v>
      </c>
      <c r="R218" s="395">
        <f t="shared" si="77"/>
        <v>2</v>
      </c>
      <c r="S218" s="100"/>
      <c r="T218" s="198" t="s">
        <v>123</v>
      </c>
      <c r="U218" s="193">
        <v>2</v>
      </c>
      <c r="V218" s="168"/>
      <c r="W218" s="167">
        <f t="shared" ref="W218:W224" si="98">COUNTIF(E218:K218,$C$306)</f>
        <v>0</v>
      </c>
      <c r="X218" s="167"/>
      <c r="Y218" s="169">
        <f t="shared" si="79"/>
        <v>0</v>
      </c>
      <c r="Z218" s="169">
        <f t="shared" si="80"/>
        <v>0</v>
      </c>
      <c r="AA218" s="169">
        <f t="shared" si="81"/>
        <v>0</v>
      </c>
      <c r="AB218" s="169">
        <f t="shared" si="82"/>
        <v>0</v>
      </c>
      <c r="AC218" s="169">
        <f t="shared" si="83"/>
        <v>0</v>
      </c>
      <c r="AD218" s="177">
        <f t="shared" si="84"/>
        <v>0</v>
      </c>
      <c r="AE218" s="282" t="str">
        <f t="shared" si="85"/>
        <v>x</v>
      </c>
      <c r="AF218" s="283" t="str">
        <f t="shared" si="86"/>
        <v xml:space="preserve"> </v>
      </c>
      <c r="AH218" s="109"/>
    </row>
    <row r="219" spans="1:34" ht="36">
      <c r="B219" s="34">
        <f>B218+1</f>
        <v>189</v>
      </c>
      <c r="C219" s="365" t="s">
        <v>290</v>
      </c>
      <c r="D219" s="319" t="s">
        <v>332</v>
      </c>
      <c r="E219" s="49"/>
      <c r="F219" s="50"/>
      <c r="G219" s="50"/>
      <c r="H219" s="50"/>
      <c r="I219" s="50"/>
      <c r="J219" s="50"/>
      <c r="K219" s="268"/>
      <c r="L219" s="101"/>
      <c r="M219" s="148" t="str">
        <f>IF(AND(T219=Punkte!$A$15,E219=$C$306,U219=Punkte!$B$17),Punkte!$B$19,IF(AND(T219=Punkte!$A$15,E219=$C$306,U219=Punkte!$C$17),Punkte!$C$19,IF(AND(T219=Punkte!$A$15,E219=$C$306,U219=Punkte!$D$17),Punkte!$D$19,IF(AND(T219=Punkte!$A$15,E219=$C$306,U219=Punkte!$E$17),Punkte!$E$19," "))))</f>
        <v xml:space="preserve"> </v>
      </c>
      <c r="N219" s="149" t="str">
        <f>IF(AND(T219=Punkte!$A$15,F219=$C$306),Punkte!$B$23," ")</f>
        <v xml:space="preserve"> </v>
      </c>
      <c r="O219" s="155">
        <f>IF(ISERROR(IF(AD219&lt;0,,HLOOKUP(AD219,Punkte!$B$4:$F$6,3,FALSE))),,IF(AD219&lt;0,,HLOOKUP(AD219,Punkte!$B$4:$F$6,3,FALSE)))</f>
        <v>0</v>
      </c>
      <c r="P219" s="260">
        <f t="shared" ref="P219:P243" si="99">SUM(M219:O219)</f>
        <v>0</v>
      </c>
      <c r="Q219" s="150">
        <f>IF(AND(T219=Punkte!$A$15,U219=Punkte!$B$17),Punkte!$B$19,IF(AND(T219=Punkte!$A$15,U219=Punkte!$C$17),Punkte!$C$19,IF(AND(T219=Punkte!$A$15,U219=Punkte!$D$17),Punkte!$D$19,IF(AND(T219=Punkte!$A$15,U219=Punkte!$E$17),Punkte!$E$19,IF(Kriterien!T219=Punkte!$A$2,Punkte!$B$6, " ")))))</f>
        <v>1</v>
      </c>
      <c r="R219" s="396">
        <f t="shared" ref="R219:R243" si="100">Q219-P219</f>
        <v>1</v>
      </c>
      <c r="S219" s="100"/>
      <c r="T219" s="205" t="s">
        <v>123</v>
      </c>
      <c r="U219" s="206">
        <v>1</v>
      </c>
      <c r="V219" s="202"/>
      <c r="W219" s="201">
        <f t="shared" si="98"/>
        <v>0</v>
      </c>
      <c r="X219" s="201"/>
      <c r="Y219" s="203">
        <f t="shared" ref="Y219:Y243" si="101">IF(G219="x",G$2,)</f>
        <v>0</v>
      </c>
      <c r="Z219" s="203">
        <f t="shared" ref="Z219:Z243" si="102">IF(H219="x",H$2,)</f>
        <v>0</v>
      </c>
      <c r="AA219" s="203">
        <f t="shared" ref="AA219:AA243" si="103">IF(I219="x",I$2,)</f>
        <v>0</v>
      </c>
      <c r="AB219" s="203">
        <f t="shared" ref="AB219:AB243" si="104">IF(J219="x",J$2,)</f>
        <v>0</v>
      </c>
      <c r="AC219" s="203">
        <f t="shared" ref="AC219:AC243" si="105">IF(K219="x",K$2,)</f>
        <v>0</v>
      </c>
      <c r="AD219" s="204">
        <f t="shared" ref="AD219:AD243" si="106">SUM(Y219:AC219)</f>
        <v>0</v>
      </c>
      <c r="AE219" s="284" t="str">
        <f t="shared" ref="AE219:AE244" si="107">IF(T219="J/N","x", " ")</f>
        <v>x</v>
      </c>
      <c r="AF219" s="285" t="str">
        <f t="shared" ref="AF219:AF244" si="108">IF(T219="Skala","x"," ")</f>
        <v xml:space="preserve"> </v>
      </c>
      <c r="AH219" s="109"/>
    </row>
    <row r="220" spans="1:34" ht="25.5">
      <c r="B220" s="34">
        <f t="shared" ref="B220:B254" si="109">B219+1</f>
        <v>190</v>
      </c>
      <c r="C220" s="415" t="s">
        <v>295</v>
      </c>
      <c r="D220" s="319" t="s">
        <v>265</v>
      </c>
      <c r="E220" s="49"/>
      <c r="F220" s="50"/>
      <c r="G220" s="50"/>
      <c r="H220" s="50"/>
      <c r="I220" s="50"/>
      <c r="J220" s="50"/>
      <c r="K220" s="268"/>
      <c r="L220" s="101"/>
      <c r="M220" s="148" t="str">
        <f>IF(AND(T220=Punkte!$A$15,E220=$C$306,U220=Punkte!$B$17),Punkte!$B$19,IF(AND(T220=Punkte!$A$15,E220=$C$306,U220=Punkte!$C$17),Punkte!$C$19,IF(AND(T220=Punkte!$A$15,E220=$C$306,U220=Punkte!$D$17),Punkte!$D$19,IF(AND(T220=Punkte!$A$15,E220=$C$306,U220=Punkte!$E$17),Punkte!$E$19," "))))</f>
        <v xml:space="preserve"> </v>
      </c>
      <c r="N220" s="149" t="str">
        <f>IF(AND(T220=Punkte!$A$15,F220=$C$306),Punkte!$B$23," ")</f>
        <v xml:space="preserve"> </v>
      </c>
      <c r="O220" s="155">
        <f>IF(ISERROR(IF(AD220&lt;0,,HLOOKUP(AD220,Punkte!$B$4:$F$6,3,FALSE))),,IF(AD220&lt;0,,HLOOKUP(AD220,Punkte!$B$4:$F$6,3,FALSE)))</f>
        <v>0</v>
      </c>
      <c r="P220" s="260">
        <f t="shared" si="99"/>
        <v>0</v>
      </c>
      <c r="Q220" s="150">
        <f>IF(AND(T220=Punkte!$A$15,U220=Punkte!$B$17),Punkte!$B$19,IF(AND(T220=Punkte!$A$15,U220=Punkte!$C$17),Punkte!$C$19,IF(AND(T220=Punkte!$A$15,U220=Punkte!$D$17),Punkte!$D$19,IF(AND(T220=Punkte!$A$15,U220=Punkte!$E$17),Punkte!$E$19,IF(Kriterien!T220=Punkte!$A$2,Punkte!$B$6, " ")))))</f>
        <v>1</v>
      </c>
      <c r="R220" s="396">
        <f t="shared" si="100"/>
        <v>1</v>
      </c>
      <c r="S220" s="100"/>
      <c r="T220" s="205" t="s">
        <v>125</v>
      </c>
      <c r="U220" s="206"/>
      <c r="V220" s="202"/>
      <c r="W220" s="201">
        <f t="shared" si="98"/>
        <v>0</v>
      </c>
      <c r="X220" s="201"/>
      <c r="Y220" s="203">
        <f t="shared" si="101"/>
        <v>0</v>
      </c>
      <c r="Z220" s="203">
        <f t="shared" si="102"/>
        <v>0</v>
      </c>
      <c r="AA220" s="203">
        <f t="shared" si="103"/>
        <v>0</v>
      </c>
      <c r="AB220" s="203">
        <f t="shared" si="104"/>
        <v>0</v>
      </c>
      <c r="AC220" s="203">
        <f t="shared" si="105"/>
        <v>0</v>
      </c>
      <c r="AD220" s="204">
        <f t="shared" si="106"/>
        <v>0</v>
      </c>
      <c r="AE220" s="284" t="str">
        <f t="shared" si="107"/>
        <v xml:space="preserve"> </v>
      </c>
      <c r="AF220" s="285" t="str">
        <f t="shared" si="108"/>
        <v>x</v>
      </c>
      <c r="AH220" s="109"/>
    </row>
    <row r="221" spans="1:34" ht="25.5">
      <c r="B221" s="34">
        <f t="shared" si="109"/>
        <v>191</v>
      </c>
      <c r="C221" s="449" t="s">
        <v>304</v>
      </c>
      <c r="D221" s="12" t="s">
        <v>331</v>
      </c>
      <c r="E221" s="49"/>
      <c r="F221" s="50"/>
      <c r="G221" s="50"/>
      <c r="H221" s="50"/>
      <c r="I221" s="50"/>
      <c r="J221" s="50"/>
      <c r="K221" s="268"/>
      <c r="L221" s="101"/>
      <c r="M221" s="148" t="str">
        <f>IF(AND(T221=Punkte!$A$15,E221=$C$306,U221=Punkte!$B$17),Punkte!$B$19,IF(AND(T221=Punkte!$A$15,E221=$C$306,U221=Punkte!$C$17),Punkte!$C$19,IF(AND(T221=Punkte!$A$15,E221=$C$306,U221=Punkte!$D$17),Punkte!$D$19,IF(AND(T221=Punkte!$A$15,E221=$C$306,U221=Punkte!$E$17),Punkte!$E$19," "))))</f>
        <v xml:space="preserve"> </v>
      </c>
      <c r="N221" s="149" t="str">
        <f>IF(AND(T221=Punkte!$A$15,F221=$C$306),Punkte!$B$23," ")</f>
        <v xml:space="preserve"> </v>
      </c>
      <c r="O221" s="155">
        <f>IF(ISERROR(IF(AD221&lt;0,,HLOOKUP(AD221,Punkte!$B$4:$F$6,3,FALSE))),,IF(AD221&lt;0,,HLOOKUP(AD221,Punkte!$B$4:$F$6,3,FALSE)))</f>
        <v>0</v>
      </c>
      <c r="P221" s="260">
        <f t="shared" si="99"/>
        <v>0</v>
      </c>
      <c r="Q221" s="150">
        <f>IF(AND(T221=Punkte!$A$15,U221=Punkte!$B$17),Punkte!$B$19,IF(AND(T221=Punkte!$A$15,U221=Punkte!$C$17),Punkte!$C$19,IF(AND(T221=Punkte!$A$15,U221=Punkte!$D$17),Punkte!$D$19,IF(AND(T221=Punkte!$A$15,U221=Punkte!$E$17),Punkte!$E$19,IF(Kriterien!T221=Punkte!$A$2,Punkte!$B$6, " ")))))</f>
        <v>1</v>
      </c>
      <c r="R221" s="396">
        <f t="shared" si="100"/>
        <v>1</v>
      </c>
      <c r="S221" s="100"/>
      <c r="T221" s="195" t="s">
        <v>125</v>
      </c>
      <c r="U221" s="206"/>
      <c r="V221" s="202"/>
      <c r="W221" s="201">
        <f t="shared" si="98"/>
        <v>0</v>
      </c>
      <c r="X221" s="201"/>
      <c r="Y221" s="203">
        <f t="shared" si="101"/>
        <v>0</v>
      </c>
      <c r="Z221" s="203">
        <f t="shared" si="102"/>
        <v>0</v>
      </c>
      <c r="AA221" s="203">
        <f t="shared" si="103"/>
        <v>0</v>
      </c>
      <c r="AB221" s="203">
        <f t="shared" si="104"/>
        <v>0</v>
      </c>
      <c r="AC221" s="203">
        <f t="shared" si="105"/>
        <v>0</v>
      </c>
      <c r="AD221" s="204">
        <f t="shared" si="106"/>
        <v>0</v>
      </c>
      <c r="AE221" s="284" t="str">
        <f t="shared" si="107"/>
        <v xml:space="preserve"> </v>
      </c>
      <c r="AF221" s="285" t="str">
        <f t="shared" si="108"/>
        <v>x</v>
      </c>
      <c r="AH221" s="109"/>
    </row>
    <row r="222" spans="1:34" ht="25.5">
      <c r="B222" s="34">
        <f t="shared" si="109"/>
        <v>192</v>
      </c>
      <c r="C222" s="449"/>
      <c r="D222" s="319" t="s">
        <v>333</v>
      </c>
      <c r="E222" s="49"/>
      <c r="F222" s="50"/>
      <c r="G222" s="50"/>
      <c r="H222" s="50"/>
      <c r="I222" s="50"/>
      <c r="J222" s="50"/>
      <c r="K222" s="268"/>
      <c r="L222" s="101"/>
      <c r="M222" s="148" t="str">
        <f>IF(AND(T222=Punkte!$A$15,E222=$C$306,U222=Punkte!$B$17),Punkte!$B$19,IF(AND(T222=Punkte!$A$15,E222=$C$306,U222=Punkte!$C$17),Punkte!$C$19,IF(AND(T222=Punkte!$A$15,E222=$C$306,U222=Punkte!$D$17),Punkte!$D$19,IF(AND(T222=Punkte!$A$15,E222=$C$306,U222=Punkte!$E$17),Punkte!$E$19," "))))</f>
        <v xml:space="preserve"> </v>
      </c>
      <c r="N222" s="149" t="str">
        <f>IF(AND(T222=Punkte!$A$15,F222=$C$306),Punkte!$B$23," ")</f>
        <v xml:space="preserve"> </v>
      </c>
      <c r="O222" s="155">
        <f>IF(ISERROR(IF(AD222&lt;0,,HLOOKUP(AD222,Punkte!$B$4:$F$6,3,FALSE))),,IF(AD222&lt;0,,HLOOKUP(AD222,Punkte!$B$4:$F$6,3,FALSE)))</f>
        <v>0</v>
      </c>
      <c r="P222" s="260">
        <f t="shared" si="99"/>
        <v>0</v>
      </c>
      <c r="Q222" s="150">
        <f>IF(AND(T222=Punkte!$A$15,U222=Punkte!$B$17),Punkte!$B$19,IF(AND(T222=Punkte!$A$15,U222=Punkte!$C$17),Punkte!$C$19,IF(AND(T222=Punkte!$A$15,U222=Punkte!$D$17),Punkte!$D$19,IF(AND(T222=Punkte!$A$15,U222=Punkte!$E$17),Punkte!$E$19,IF(Kriterien!T222=Punkte!$A$2,Punkte!$B$6, " ")))))</f>
        <v>2</v>
      </c>
      <c r="R222" s="396">
        <f t="shared" si="100"/>
        <v>2</v>
      </c>
      <c r="S222" s="100"/>
      <c r="T222" s="205" t="s">
        <v>123</v>
      </c>
      <c r="U222" s="206">
        <v>2</v>
      </c>
      <c r="V222" s="202"/>
      <c r="W222" s="201">
        <f t="shared" si="98"/>
        <v>0</v>
      </c>
      <c r="X222" s="201"/>
      <c r="Y222" s="203">
        <f t="shared" si="101"/>
        <v>0</v>
      </c>
      <c r="Z222" s="203">
        <f t="shared" si="102"/>
        <v>0</v>
      </c>
      <c r="AA222" s="203">
        <f t="shared" si="103"/>
        <v>0</v>
      </c>
      <c r="AB222" s="203">
        <f t="shared" si="104"/>
        <v>0</v>
      </c>
      <c r="AC222" s="203">
        <f t="shared" si="105"/>
        <v>0</v>
      </c>
      <c r="AD222" s="204">
        <f t="shared" si="106"/>
        <v>0</v>
      </c>
      <c r="AE222" s="284" t="str">
        <f t="shared" si="107"/>
        <v>x</v>
      </c>
      <c r="AF222" s="285" t="str">
        <f t="shared" si="108"/>
        <v xml:space="preserve"> </v>
      </c>
      <c r="AH222" s="109"/>
    </row>
    <row r="223" spans="1:34" ht="25.5">
      <c r="B223" s="34">
        <f t="shared" si="109"/>
        <v>193</v>
      </c>
      <c r="C223" s="338"/>
      <c r="D223" s="319" t="s">
        <v>2</v>
      </c>
      <c r="E223" s="49"/>
      <c r="F223" s="50"/>
      <c r="G223" s="50"/>
      <c r="H223" s="50"/>
      <c r="I223" s="50"/>
      <c r="J223" s="50"/>
      <c r="K223" s="268"/>
      <c r="L223" s="101"/>
      <c r="M223" s="148" t="str">
        <f>IF(AND(T223=Punkte!$A$15,E223=$C$306,U223=Punkte!$B$17),Punkte!$B$19,IF(AND(T223=Punkte!$A$15,E223=$C$306,U223=Punkte!$C$17),Punkte!$C$19,IF(AND(T223=Punkte!$A$15,E223=$C$306,U223=Punkte!$D$17),Punkte!$D$19,IF(AND(T223=Punkte!$A$15,E223=$C$306,U223=Punkte!$E$17),Punkte!$E$19," "))))</f>
        <v xml:space="preserve"> </v>
      </c>
      <c r="N223" s="149" t="str">
        <f>IF(AND(T223=Punkte!$A$15,F223=$C$306),Punkte!$B$23," ")</f>
        <v xml:space="preserve"> </v>
      </c>
      <c r="O223" s="155">
        <f>IF(ISERROR(IF(AD223&lt;0,,HLOOKUP(AD223,Punkte!$B$4:$F$6,3,FALSE))),,IF(AD223&lt;0,,HLOOKUP(AD223,Punkte!$B$4:$F$6,3,FALSE)))</f>
        <v>0</v>
      </c>
      <c r="P223" s="260">
        <f t="shared" si="99"/>
        <v>0</v>
      </c>
      <c r="Q223" s="150">
        <f>IF(AND(T223=Punkte!$A$15,U223=Punkte!$B$17),Punkte!$B$19,IF(AND(T223=Punkte!$A$15,U223=Punkte!$C$17),Punkte!$C$19,IF(AND(T223=Punkte!$A$15,U223=Punkte!$D$17),Punkte!$D$19,IF(AND(T223=Punkte!$A$15,U223=Punkte!$E$17),Punkte!$E$19,IF(Kriterien!T223=Punkte!$A$2,Punkte!$B$6, " ")))))</f>
        <v>1</v>
      </c>
      <c r="R223" s="396">
        <f t="shared" si="100"/>
        <v>1</v>
      </c>
      <c r="S223" s="100"/>
      <c r="T223" s="205" t="s">
        <v>123</v>
      </c>
      <c r="U223" s="206">
        <v>1</v>
      </c>
      <c r="V223" s="202"/>
      <c r="W223" s="201">
        <f t="shared" si="98"/>
        <v>0</v>
      </c>
      <c r="X223" s="201"/>
      <c r="Y223" s="203">
        <f t="shared" si="101"/>
        <v>0</v>
      </c>
      <c r="Z223" s="203">
        <f t="shared" si="102"/>
        <v>0</v>
      </c>
      <c r="AA223" s="203">
        <f t="shared" si="103"/>
        <v>0</v>
      </c>
      <c r="AB223" s="203">
        <f t="shared" si="104"/>
        <v>0</v>
      </c>
      <c r="AC223" s="203">
        <f t="shared" si="105"/>
        <v>0</v>
      </c>
      <c r="AD223" s="204">
        <f t="shared" si="106"/>
        <v>0</v>
      </c>
      <c r="AE223" s="284" t="str">
        <f t="shared" si="107"/>
        <v>x</v>
      </c>
      <c r="AF223" s="285" t="str">
        <f t="shared" si="108"/>
        <v xml:space="preserve"> </v>
      </c>
      <c r="AH223" s="109"/>
    </row>
    <row r="224" spans="1:34">
      <c r="B224" s="34">
        <f t="shared" si="109"/>
        <v>194</v>
      </c>
      <c r="C224" s="339"/>
      <c r="D224" s="340" t="s">
        <v>118</v>
      </c>
      <c r="E224" s="61"/>
      <c r="F224" s="62"/>
      <c r="G224" s="62"/>
      <c r="H224" s="62"/>
      <c r="I224" s="62"/>
      <c r="J224" s="62"/>
      <c r="K224" s="255"/>
      <c r="L224" s="101"/>
      <c r="M224" s="151" t="str">
        <f>IF(AND(T224=Punkte!$A$15,E224=$C$306,U224=Punkte!$B$17),Punkte!$B$19,IF(AND(T224=Punkte!$A$15,E224=$C$306,U224=Punkte!$C$17),Punkte!$C$19,IF(AND(T224=Punkte!$A$15,E224=$C$306,U224=Punkte!$D$17),Punkte!$D$19,IF(AND(T224=Punkte!$A$15,E224=$C$306,U224=Punkte!$E$17),Punkte!$E$19," "))))</f>
        <v xml:space="preserve"> </v>
      </c>
      <c r="N224" s="152" t="str">
        <f>IF(AND(T224=Punkte!$A$15,F224=$C$306),Punkte!$B$23," ")</f>
        <v xml:space="preserve"> </v>
      </c>
      <c r="O224" s="156">
        <f>IF(ISERROR(IF(AD224&lt;0,,HLOOKUP(AD224,Punkte!$B$4:$F$6,3,FALSE))),,IF(AD224&lt;0,,HLOOKUP(AD224,Punkte!$B$4:$F$6,3,FALSE)))</f>
        <v>0</v>
      </c>
      <c r="P224" s="261">
        <f t="shared" si="99"/>
        <v>0</v>
      </c>
      <c r="Q224" s="153">
        <f>IF(AND(T224=Punkte!$A$15,U224=Punkte!$B$17),Punkte!$B$19,IF(AND(T224=Punkte!$A$15,U224=Punkte!$C$17),Punkte!$C$19,IF(AND(T224=Punkte!$A$15,U224=Punkte!$D$17),Punkte!$D$19,IF(AND(T224=Punkte!$A$15,U224=Punkte!$E$17),Punkte!$E$19,IF(Kriterien!T224=Punkte!$A$2,Punkte!$B$6, " ")))))</f>
        <v>1</v>
      </c>
      <c r="R224" s="397">
        <f>Q224-P224</f>
        <v>1</v>
      </c>
      <c r="S224" s="100"/>
      <c r="T224" s="345" t="s">
        <v>123</v>
      </c>
      <c r="U224" s="309">
        <v>1</v>
      </c>
      <c r="V224" s="310"/>
      <c r="W224" s="311">
        <f t="shared" si="98"/>
        <v>0</v>
      </c>
      <c r="X224" s="311"/>
      <c r="Y224" s="312">
        <f t="shared" si="101"/>
        <v>0</v>
      </c>
      <c r="Z224" s="312">
        <f t="shared" si="102"/>
        <v>0</v>
      </c>
      <c r="AA224" s="312">
        <f t="shared" si="103"/>
        <v>0</v>
      </c>
      <c r="AB224" s="312">
        <f t="shared" si="104"/>
        <v>0</v>
      </c>
      <c r="AC224" s="312">
        <f t="shared" si="105"/>
        <v>0</v>
      </c>
      <c r="AD224" s="313">
        <f t="shared" si="106"/>
        <v>0</v>
      </c>
      <c r="AE224" s="286" t="str">
        <f t="shared" si="107"/>
        <v>x</v>
      </c>
      <c r="AF224" s="287" t="str">
        <f t="shared" si="108"/>
        <v xml:space="preserve"> </v>
      </c>
      <c r="AH224" s="109"/>
    </row>
    <row r="225" spans="1:34" ht="15.75">
      <c r="B225" s="375"/>
      <c r="C225" s="298"/>
      <c r="D225" s="341" t="s">
        <v>263</v>
      </c>
      <c r="E225" s="328"/>
      <c r="F225" s="329"/>
      <c r="G225" s="329"/>
      <c r="H225" s="329"/>
      <c r="I225" s="329"/>
      <c r="J225" s="329"/>
      <c r="K225" s="330"/>
      <c r="L225" s="101"/>
      <c r="M225" s="133">
        <f>IF(AND($D$3=$D$313,$C$220=$C$316),"",SUM(M218:M224))</f>
        <v>0</v>
      </c>
      <c r="N225" s="133">
        <f>IF(AND($D$3=$D$313,$C$220=$C$316),"",SUM(N218:N224))</f>
        <v>0</v>
      </c>
      <c r="O225" s="364">
        <f>IF(AND($D$3=$D$313,$C$220=$C$316),"",SUM(O218:O224))</f>
        <v>0</v>
      </c>
      <c r="P225" s="161">
        <f>IF(AND($D$3=$D$313,$C$220=$C$316),"0",SUM(P218:P224))</f>
        <v>0</v>
      </c>
      <c r="Q225" s="103">
        <f>IF(AND($D$3=$D$313,$C$220=$C$316),"0",SUM(Q218:Q224))</f>
        <v>9</v>
      </c>
      <c r="R225" s="414">
        <f>IFERROR(Q225-P225,"0")</f>
        <v>9</v>
      </c>
      <c r="S225" s="100"/>
      <c r="T225" s="331"/>
      <c r="U225" s="332"/>
      <c r="V225" s="333"/>
      <c r="W225" s="334"/>
      <c r="X225" s="334"/>
      <c r="Y225" s="335"/>
      <c r="Z225" s="335"/>
      <c r="AA225" s="335"/>
      <c r="AB225" s="335"/>
      <c r="AC225" s="335"/>
      <c r="AD225" s="336"/>
      <c r="AE225" s="284"/>
      <c r="AF225" s="285"/>
      <c r="AH225" s="109"/>
    </row>
    <row r="226" spans="1:34">
      <c r="A226" s="380" t="s">
        <v>156</v>
      </c>
      <c r="B226" s="34">
        <f>B224+1</f>
        <v>195</v>
      </c>
      <c r="C226" s="366"/>
      <c r="D226" s="27" t="s">
        <v>271</v>
      </c>
      <c r="E226" s="51"/>
      <c r="F226" s="52"/>
      <c r="G226" s="52"/>
      <c r="H226" s="52"/>
      <c r="I226" s="52"/>
      <c r="J226" s="52"/>
      <c r="K226" s="249"/>
      <c r="L226" s="101"/>
      <c r="M226" s="145" t="str">
        <f>IF(AND(T226=Punkte!$A$15,E226=$C$306,U226=Punkte!$B$17),Punkte!$B$19,IF(AND(T226=Punkte!$A$15,E226=$C$306,U226=Punkte!$C$17),Punkte!$C$19,IF(AND(T226=Punkte!$A$15,E226=$C$306,U226=Punkte!$D$17),Punkte!$D$19,IF(AND(T226=Punkte!$A$15,E226=$C$306,U226=Punkte!$E$17),Punkte!$E$19," "))))</f>
        <v xml:space="preserve"> </v>
      </c>
      <c r="N226" s="146" t="str">
        <f>IF(AND(T226=Punkte!$A$15,F226=$C$306),Punkte!$B$23," ")</f>
        <v xml:space="preserve"> </v>
      </c>
      <c r="O226" s="154">
        <f>IF(ISERROR(IF(AD226&lt;0,,HLOOKUP(AD226,Punkte!$B$4:$F$6,3,FALSE))),,IF(AD226&lt;0,,HLOOKUP(AD226,Punkte!$B$4:$F$6,3,FALSE)))</f>
        <v>0</v>
      </c>
      <c r="P226" s="259">
        <f t="shared" si="99"/>
        <v>0</v>
      </c>
      <c r="Q226" s="147">
        <f>IF(AND(T226=Punkte!$A$15,U226=Punkte!$B$17),Punkte!$B$19,IF(AND(T226=Punkte!$A$15,U226=Punkte!$C$17),Punkte!$C$19,IF(AND(T226=Punkte!$A$15,U226=Punkte!$D$17),Punkte!$D$19,IF(AND(T226=Punkte!$A$15,U226=Punkte!$E$17),Punkte!$E$19,IF(Kriterien!T226=Punkte!$A$2,Punkte!$B$6, " ")))))</f>
        <v>2</v>
      </c>
      <c r="R226" s="395">
        <f t="shared" si="100"/>
        <v>2</v>
      </c>
      <c r="S226" s="100"/>
      <c r="T226" s="198" t="s">
        <v>123</v>
      </c>
      <c r="U226" s="193">
        <v>2</v>
      </c>
      <c r="V226" s="168"/>
      <c r="W226" s="167">
        <f t="shared" ref="W226:W233" si="110">COUNTIF(E226:K226,$C$306)</f>
        <v>0</v>
      </c>
      <c r="X226" s="167"/>
      <c r="Y226" s="169">
        <f t="shared" si="101"/>
        <v>0</v>
      </c>
      <c r="Z226" s="169">
        <f t="shared" si="102"/>
        <v>0</v>
      </c>
      <c r="AA226" s="169">
        <f t="shared" si="103"/>
        <v>0</v>
      </c>
      <c r="AB226" s="169">
        <f t="shared" si="104"/>
        <v>0</v>
      </c>
      <c r="AC226" s="169">
        <f t="shared" si="105"/>
        <v>0</v>
      </c>
      <c r="AD226" s="177">
        <f t="shared" si="106"/>
        <v>0</v>
      </c>
      <c r="AE226" s="282" t="str">
        <f t="shared" si="107"/>
        <v>x</v>
      </c>
      <c r="AF226" s="283" t="str">
        <f t="shared" si="108"/>
        <v xml:space="preserve"> </v>
      </c>
      <c r="AH226" s="109"/>
    </row>
    <row r="227" spans="1:34" ht="27" customHeight="1">
      <c r="B227" s="34">
        <f t="shared" si="109"/>
        <v>196</v>
      </c>
      <c r="C227" s="369" t="s">
        <v>290</v>
      </c>
      <c r="D227" s="22" t="s">
        <v>266</v>
      </c>
      <c r="E227" s="54"/>
      <c r="F227" s="40"/>
      <c r="G227" s="40"/>
      <c r="H227" s="40"/>
      <c r="I227" s="40"/>
      <c r="J227" s="40"/>
      <c r="K227" s="250"/>
      <c r="L227" s="101"/>
      <c r="M227" s="148" t="str">
        <f>IF(AND(T227=Punkte!$A$15,E227=$C$306,U227=Punkte!$B$17),Punkte!$B$19,IF(AND(T227=Punkte!$A$15,E227=$C$306,U227=Punkte!$C$17),Punkte!$C$19,IF(AND(T227=Punkte!$A$15,E227=$C$306,U227=Punkte!$D$17),Punkte!$D$19,IF(AND(T227=Punkte!$A$15,E227=$C$306,U227=Punkte!$E$17),Punkte!$E$19," "))))</f>
        <v xml:space="preserve"> </v>
      </c>
      <c r="N227" s="149" t="str">
        <f>IF(AND(T227=Punkte!$A$15,F227=$C$306),Punkte!$B$23," ")</f>
        <v xml:space="preserve"> </v>
      </c>
      <c r="O227" s="155">
        <f>IF(ISERROR(IF(AD227&lt;0,,HLOOKUP(AD227,Punkte!$B$4:$F$6,3,FALSE))),,IF(AD227&lt;0,,HLOOKUP(AD227,Punkte!$B$4:$F$6,3,FALSE)))</f>
        <v>0</v>
      </c>
      <c r="P227" s="260">
        <f t="shared" si="99"/>
        <v>0</v>
      </c>
      <c r="Q227" s="150">
        <f>IF(AND(T227=Punkte!$A$15,U227=Punkte!$B$17),Punkte!$B$19,IF(AND(T227=Punkte!$A$15,U227=Punkte!$C$17),Punkte!$C$19,IF(AND(T227=Punkte!$A$15,U227=Punkte!$D$17),Punkte!$D$19,IF(AND(T227=Punkte!$A$15,U227=Punkte!$E$17),Punkte!$E$19,IF(Kriterien!T227=Punkte!$A$2,Punkte!$B$6, " ")))))</f>
        <v>1</v>
      </c>
      <c r="R227" s="396">
        <f t="shared" si="100"/>
        <v>1</v>
      </c>
      <c r="S227" s="100"/>
      <c r="T227" s="205" t="s">
        <v>123</v>
      </c>
      <c r="U227" s="206">
        <v>1</v>
      </c>
      <c r="V227" s="202"/>
      <c r="W227" s="201">
        <f t="shared" si="110"/>
        <v>0</v>
      </c>
      <c r="X227" s="201"/>
      <c r="Y227" s="203">
        <f t="shared" si="101"/>
        <v>0</v>
      </c>
      <c r="Z227" s="203">
        <f t="shared" si="102"/>
        <v>0</v>
      </c>
      <c r="AA227" s="203">
        <f t="shared" si="103"/>
        <v>0</v>
      </c>
      <c r="AB227" s="203">
        <f t="shared" si="104"/>
        <v>0</v>
      </c>
      <c r="AC227" s="203">
        <f t="shared" si="105"/>
        <v>0</v>
      </c>
      <c r="AD227" s="204">
        <f t="shared" si="106"/>
        <v>0</v>
      </c>
      <c r="AE227" s="284" t="str">
        <f t="shared" si="107"/>
        <v>x</v>
      </c>
      <c r="AF227" s="285" t="str">
        <f t="shared" si="108"/>
        <v xml:space="preserve"> </v>
      </c>
      <c r="AH227" s="109"/>
    </row>
    <row r="228" spans="1:34">
      <c r="B228" s="34">
        <f t="shared" si="109"/>
        <v>197</v>
      </c>
      <c r="C228" s="415" t="s">
        <v>295</v>
      </c>
      <c r="D228" s="22" t="s">
        <v>267</v>
      </c>
      <c r="E228" s="54"/>
      <c r="F228" s="40"/>
      <c r="G228" s="40"/>
      <c r="H228" s="40"/>
      <c r="I228" s="40"/>
      <c r="J228" s="40"/>
      <c r="K228" s="250"/>
      <c r="L228" s="101"/>
      <c r="M228" s="148" t="str">
        <f>IF(AND(T228=Punkte!$A$15,E228=$C$306,U228=Punkte!$B$17),Punkte!$B$19,IF(AND(T228=Punkte!$A$15,E228=$C$306,U228=Punkte!$C$17),Punkte!$C$19,IF(AND(T228=Punkte!$A$15,E228=$C$306,U228=Punkte!$D$17),Punkte!$D$19,IF(AND(T228=Punkte!$A$15,E228=$C$306,U228=Punkte!$E$17),Punkte!$E$19," "))))</f>
        <v xml:space="preserve"> </v>
      </c>
      <c r="N228" s="149" t="str">
        <f>IF(AND(T228=Punkte!$A$15,F228=$C$306),Punkte!$B$23," ")</f>
        <v xml:space="preserve"> </v>
      </c>
      <c r="O228" s="155">
        <f>IF(ISERROR(IF(AD228&lt;0,,HLOOKUP(AD228,Punkte!$B$4:$F$6,3,FALSE))),,IF(AD228&lt;0,,HLOOKUP(AD228,Punkte!$B$4:$F$6,3,FALSE)))</f>
        <v>0</v>
      </c>
      <c r="P228" s="260">
        <f t="shared" si="99"/>
        <v>0</v>
      </c>
      <c r="Q228" s="150">
        <f>IF(AND(T228=Punkte!$A$15,U228=Punkte!$B$17),Punkte!$B$19,IF(AND(T228=Punkte!$A$15,U228=Punkte!$C$17),Punkte!$C$19,IF(AND(T228=Punkte!$A$15,U228=Punkte!$D$17),Punkte!$D$19,IF(AND(T228=Punkte!$A$15,U228=Punkte!$E$17),Punkte!$E$19,IF(Kriterien!T228=Punkte!$A$2,Punkte!$B$6, " ")))))</f>
        <v>1</v>
      </c>
      <c r="R228" s="396">
        <f t="shared" si="100"/>
        <v>1</v>
      </c>
      <c r="S228" s="100"/>
      <c r="T228" s="205" t="s">
        <v>125</v>
      </c>
      <c r="U228" s="206"/>
      <c r="V228" s="202"/>
      <c r="W228" s="201">
        <f t="shared" si="110"/>
        <v>0</v>
      </c>
      <c r="X228" s="201"/>
      <c r="Y228" s="203">
        <f t="shared" si="101"/>
        <v>0</v>
      </c>
      <c r="Z228" s="203">
        <f t="shared" si="102"/>
        <v>0</v>
      </c>
      <c r="AA228" s="203">
        <f t="shared" si="103"/>
        <v>0</v>
      </c>
      <c r="AB228" s="203">
        <f t="shared" si="104"/>
        <v>0</v>
      </c>
      <c r="AC228" s="203">
        <f t="shared" si="105"/>
        <v>0</v>
      </c>
      <c r="AD228" s="204">
        <f t="shared" si="106"/>
        <v>0</v>
      </c>
      <c r="AE228" s="284" t="str">
        <f t="shared" si="107"/>
        <v xml:space="preserve"> </v>
      </c>
      <c r="AF228" s="285" t="str">
        <f t="shared" si="108"/>
        <v>x</v>
      </c>
      <c r="AH228" s="109"/>
    </row>
    <row r="229" spans="1:34">
      <c r="B229" s="34">
        <f t="shared" si="109"/>
        <v>198</v>
      </c>
      <c r="C229" s="367"/>
      <c r="D229" s="22" t="s">
        <v>268</v>
      </c>
      <c r="E229" s="54"/>
      <c r="F229" s="40"/>
      <c r="G229" s="40"/>
      <c r="H229" s="40"/>
      <c r="I229" s="40"/>
      <c r="J229" s="40"/>
      <c r="K229" s="250"/>
      <c r="L229" s="101"/>
      <c r="M229" s="148" t="str">
        <f>IF(AND(T229=Punkte!$A$15,E229=$C$306,U229=Punkte!$B$17),Punkte!$B$19,IF(AND(T229=Punkte!$A$15,E229=$C$306,U229=Punkte!$C$17),Punkte!$C$19,IF(AND(T229=Punkte!$A$15,E229=$C$306,U229=Punkte!$D$17),Punkte!$D$19,IF(AND(T229=Punkte!$A$15,E229=$C$306,U229=Punkte!$E$17),Punkte!$E$19," "))))</f>
        <v xml:space="preserve"> </v>
      </c>
      <c r="N229" s="149" t="str">
        <f>IF(AND(T229=Punkte!$A$15,F229=$C$306),Punkte!$B$23," ")</f>
        <v xml:space="preserve"> </v>
      </c>
      <c r="O229" s="155">
        <f>IF(ISERROR(IF(AD229&lt;0,,HLOOKUP(AD229,Punkte!$B$4:$F$6,3,FALSE))),,IF(AD229&lt;0,,HLOOKUP(AD229,Punkte!$B$4:$F$6,3,FALSE)))</f>
        <v>0</v>
      </c>
      <c r="P229" s="260">
        <f t="shared" si="99"/>
        <v>0</v>
      </c>
      <c r="Q229" s="150">
        <f>IF(AND(T229=Punkte!$A$15,U229=Punkte!$B$17),Punkte!$B$19,IF(AND(T229=Punkte!$A$15,U229=Punkte!$C$17),Punkte!$C$19,IF(AND(T229=Punkte!$A$15,U229=Punkte!$D$17),Punkte!$D$19,IF(AND(T229=Punkte!$A$15,U229=Punkte!$E$17),Punkte!$E$19,IF(Kriterien!T229=Punkte!$A$2,Punkte!$B$6, " ")))))</f>
        <v>1</v>
      </c>
      <c r="R229" s="396">
        <f t="shared" si="100"/>
        <v>1</v>
      </c>
      <c r="S229" s="100"/>
      <c r="T229" s="205" t="s">
        <v>123</v>
      </c>
      <c r="U229" s="206">
        <v>1</v>
      </c>
      <c r="V229" s="202"/>
      <c r="W229" s="201">
        <f t="shared" si="110"/>
        <v>0</v>
      </c>
      <c r="X229" s="201"/>
      <c r="Y229" s="203">
        <f t="shared" si="101"/>
        <v>0</v>
      </c>
      <c r="Z229" s="203">
        <f t="shared" si="102"/>
        <v>0</v>
      </c>
      <c r="AA229" s="203">
        <f t="shared" si="103"/>
        <v>0</v>
      </c>
      <c r="AB229" s="203">
        <f t="shared" si="104"/>
        <v>0</v>
      </c>
      <c r="AC229" s="203">
        <f t="shared" si="105"/>
        <v>0</v>
      </c>
      <c r="AD229" s="204">
        <f t="shared" si="106"/>
        <v>0</v>
      </c>
      <c r="AE229" s="284" t="str">
        <f t="shared" si="107"/>
        <v>x</v>
      </c>
      <c r="AF229" s="285" t="str">
        <f t="shared" si="108"/>
        <v xml:space="preserve"> </v>
      </c>
      <c r="AH229" s="109"/>
    </row>
    <row r="230" spans="1:34" ht="25.5">
      <c r="B230" s="34">
        <f t="shared" si="109"/>
        <v>199</v>
      </c>
      <c r="C230" s="453" t="s">
        <v>305</v>
      </c>
      <c r="D230" s="22" t="s">
        <v>345</v>
      </c>
      <c r="E230" s="54"/>
      <c r="F230" s="40"/>
      <c r="G230" s="40"/>
      <c r="H230" s="40"/>
      <c r="I230" s="40"/>
      <c r="J230" s="40"/>
      <c r="K230" s="250"/>
      <c r="L230" s="101"/>
      <c r="M230" s="148" t="str">
        <f>IF(AND(T230=Punkte!$A$15,E230=$C$306,U230=Punkte!$B$17),Punkte!$B$19,IF(AND(T230=Punkte!$A$15,E230=$C$306,U230=Punkte!$C$17),Punkte!$C$19,IF(AND(T230=Punkte!$A$15,E230=$C$306,U230=Punkte!$D$17),Punkte!$D$19,IF(AND(T230=Punkte!$A$15,E230=$C$306,U230=Punkte!$E$17),Punkte!$E$19," "))))</f>
        <v xml:space="preserve"> </v>
      </c>
      <c r="N230" s="149" t="str">
        <f>IF(AND(T230=Punkte!$A$15,F230=$C$306),Punkte!$B$23," ")</f>
        <v xml:space="preserve"> </v>
      </c>
      <c r="O230" s="155">
        <f>IF(ISERROR(IF(AD230&lt;0,,HLOOKUP(AD230,Punkte!$B$4:$F$6,3,FALSE))),,IF(AD230&lt;0,,HLOOKUP(AD230,Punkte!$B$4:$F$6,3,FALSE)))</f>
        <v>0</v>
      </c>
      <c r="P230" s="260">
        <f t="shared" si="99"/>
        <v>0</v>
      </c>
      <c r="Q230" s="150">
        <f>IF(AND(T230=Punkte!$A$15,U230=Punkte!$B$17),Punkte!$B$19,IF(AND(T230=Punkte!$A$15,U230=Punkte!$C$17),Punkte!$C$19,IF(AND(T230=Punkte!$A$15,U230=Punkte!$D$17),Punkte!$D$19,IF(AND(T230=Punkte!$A$15,U230=Punkte!$E$17),Punkte!$E$19,IF(Kriterien!T230=Punkte!$A$2,Punkte!$B$6, " ")))))</f>
        <v>1</v>
      </c>
      <c r="R230" s="396">
        <f t="shared" si="100"/>
        <v>1</v>
      </c>
      <c r="S230" s="100"/>
      <c r="T230" s="205" t="s">
        <v>125</v>
      </c>
      <c r="U230" s="206"/>
      <c r="V230" s="202"/>
      <c r="W230" s="201">
        <f t="shared" si="110"/>
        <v>0</v>
      </c>
      <c r="X230" s="201"/>
      <c r="Y230" s="203">
        <f t="shared" si="101"/>
        <v>0</v>
      </c>
      <c r="Z230" s="203">
        <f t="shared" si="102"/>
        <v>0</v>
      </c>
      <c r="AA230" s="203">
        <f t="shared" si="103"/>
        <v>0</v>
      </c>
      <c r="AB230" s="203">
        <f t="shared" si="104"/>
        <v>0</v>
      </c>
      <c r="AC230" s="203">
        <f t="shared" si="105"/>
        <v>0</v>
      </c>
      <c r="AD230" s="204">
        <f t="shared" si="106"/>
        <v>0</v>
      </c>
      <c r="AE230" s="284" t="str">
        <f t="shared" si="107"/>
        <v xml:space="preserve"> </v>
      </c>
      <c r="AF230" s="285" t="str">
        <f t="shared" si="108"/>
        <v>x</v>
      </c>
      <c r="AH230" s="109"/>
    </row>
    <row r="231" spans="1:34" ht="25.5">
      <c r="B231" s="34">
        <f t="shared" si="109"/>
        <v>200</v>
      </c>
      <c r="C231" s="453"/>
      <c r="D231" s="22" t="s">
        <v>373</v>
      </c>
      <c r="E231" s="54"/>
      <c r="F231" s="40"/>
      <c r="G231" s="40"/>
      <c r="H231" s="40"/>
      <c r="I231" s="40"/>
      <c r="J231" s="40"/>
      <c r="K231" s="250"/>
      <c r="L231" s="101"/>
      <c r="M231" s="148" t="str">
        <f>IF(AND(T231=Punkte!$A$15,E231=$C$306,U231=Punkte!$B$17),Punkte!$B$19,IF(AND(T231=Punkte!$A$15,E231=$C$306,U231=Punkte!$C$17),Punkte!$C$19,IF(AND(T231=Punkte!$A$15,E231=$C$306,U231=Punkte!$D$17),Punkte!$D$19,IF(AND(T231=Punkte!$A$15,E231=$C$306,U231=Punkte!$E$17),Punkte!$E$19," "))))</f>
        <v xml:space="preserve"> </v>
      </c>
      <c r="N231" s="149" t="str">
        <f>IF(AND(T231=Punkte!$A$15,F231=$C$306),Punkte!$B$23," ")</f>
        <v xml:space="preserve"> </v>
      </c>
      <c r="O231" s="155">
        <f>IF(ISERROR(IF(AD231&lt;0,,HLOOKUP(AD231,Punkte!$B$4:$F$6,3,FALSE))),,IF(AD231&lt;0,,HLOOKUP(AD231,Punkte!$B$4:$F$6,3,FALSE)))</f>
        <v>0</v>
      </c>
      <c r="P231" s="260">
        <f t="shared" si="99"/>
        <v>0</v>
      </c>
      <c r="Q231" s="150">
        <f>IF(AND(T231=Punkte!$A$15,U231=Punkte!$B$17),Punkte!$B$19,IF(AND(T231=Punkte!$A$15,U231=Punkte!$C$17),Punkte!$C$19,IF(AND(T231=Punkte!$A$15,U231=Punkte!$D$17),Punkte!$D$19,IF(AND(T231=Punkte!$A$15,U231=Punkte!$E$17),Punkte!$E$19,IF(Kriterien!T231=Punkte!$A$2,Punkte!$B$6, " ")))))</f>
        <v>1</v>
      </c>
      <c r="R231" s="396">
        <f t="shared" si="100"/>
        <v>1</v>
      </c>
      <c r="S231" s="100"/>
      <c r="T231" s="205" t="s">
        <v>123</v>
      </c>
      <c r="U231" s="206">
        <v>1</v>
      </c>
      <c r="V231" s="202"/>
      <c r="W231" s="201">
        <f t="shared" si="110"/>
        <v>0</v>
      </c>
      <c r="X231" s="201"/>
      <c r="Y231" s="203">
        <f t="shared" si="101"/>
        <v>0</v>
      </c>
      <c r="Z231" s="203">
        <f t="shared" si="102"/>
        <v>0</v>
      </c>
      <c r="AA231" s="203">
        <f t="shared" si="103"/>
        <v>0</v>
      </c>
      <c r="AB231" s="203">
        <f t="shared" si="104"/>
        <v>0</v>
      </c>
      <c r="AC231" s="203">
        <f t="shared" si="105"/>
        <v>0</v>
      </c>
      <c r="AD231" s="204">
        <f t="shared" si="106"/>
        <v>0</v>
      </c>
      <c r="AE231" s="284" t="str">
        <f t="shared" si="107"/>
        <v>x</v>
      </c>
      <c r="AF231" s="285" t="str">
        <f t="shared" si="108"/>
        <v xml:space="preserve"> </v>
      </c>
      <c r="AH231" s="109"/>
    </row>
    <row r="232" spans="1:34">
      <c r="B232" s="34">
        <f t="shared" si="109"/>
        <v>201</v>
      </c>
      <c r="C232" s="367"/>
      <c r="D232" s="22" t="s">
        <v>269</v>
      </c>
      <c r="E232" s="54"/>
      <c r="F232" s="40"/>
      <c r="G232" s="40"/>
      <c r="H232" s="40"/>
      <c r="I232" s="40"/>
      <c r="J232" s="40"/>
      <c r="K232" s="250"/>
      <c r="L232" s="101"/>
      <c r="M232" s="148" t="str">
        <f>IF(AND(T232=Punkte!$A$15,E232=$C$306,U232=Punkte!$B$17),Punkte!$B$19,IF(AND(T232=Punkte!$A$15,E232=$C$306,U232=Punkte!$C$17),Punkte!$C$19,IF(AND(T232=Punkte!$A$15,E232=$C$306,U232=Punkte!$D$17),Punkte!$D$19,IF(AND(T232=Punkte!$A$15,E232=$C$306,U232=Punkte!$E$17),Punkte!$E$19," "))))</f>
        <v xml:space="preserve"> </v>
      </c>
      <c r="N232" s="149" t="str">
        <f>IF(AND(T232=Punkte!$A$15,F232=$C$306),Punkte!$B$23," ")</f>
        <v xml:space="preserve"> </v>
      </c>
      <c r="O232" s="155">
        <f>IF(ISERROR(IF(AD232&lt;0,,HLOOKUP(AD232,Punkte!$B$4:$F$6,3,FALSE))),,IF(AD232&lt;0,,HLOOKUP(AD232,Punkte!$B$4:$F$6,3,FALSE)))</f>
        <v>0</v>
      </c>
      <c r="P232" s="260">
        <f t="shared" si="99"/>
        <v>0</v>
      </c>
      <c r="Q232" s="150">
        <f>IF(AND(T232=Punkte!$A$15,U232=Punkte!$B$17),Punkte!$B$19,IF(AND(T232=Punkte!$A$15,U232=Punkte!$C$17),Punkte!$C$19,IF(AND(T232=Punkte!$A$15,U232=Punkte!$D$17),Punkte!$D$19,IF(AND(T232=Punkte!$A$15,U232=Punkte!$E$17),Punkte!$E$19,IF(Kriterien!T232=Punkte!$A$2,Punkte!$B$6, " ")))))</f>
        <v>2</v>
      </c>
      <c r="R232" s="396">
        <f t="shared" si="100"/>
        <v>2</v>
      </c>
      <c r="S232" s="100"/>
      <c r="T232" s="205" t="s">
        <v>123</v>
      </c>
      <c r="U232" s="206">
        <v>2</v>
      </c>
      <c r="V232" s="202"/>
      <c r="W232" s="201">
        <f t="shared" si="110"/>
        <v>0</v>
      </c>
      <c r="X232" s="201"/>
      <c r="Y232" s="203">
        <f t="shared" si="101"/>
        <v>0</v>
      </c>
      <c r="Z232" s="203">
        <f t="shared" si="102"/>
        <v>0</v>
      </c>
      <c r="AA232" s="203">
        <f t="shared" si="103"/>
        <v>0</v>
      </c>
      <c r="AB232" s="203">
        <f t="shared" si="104"/>
        <v>0</v>
      </c>
      <c r="AC232" s="203">
        <f t="shared" si="105"/>
        <v>0</v>
      </c>
      <c r="AD232" s="204">
        <f t="shared" si="106"/>
        <v>0</v>
      </c>
      <c r="AE232" s="284" t="str">
        <f t="shared" si="107"/>
        <v>x</v>
      </c>
      <c r="AF232" s="285" t="str">
        <f t="shared" si="108"/>
        <v xml:space="preserve"> </v>
      </c>
      <c r="AH232" s="109"/>
    </row>
    <row r="233" spans="1:34" ht="25.5">
      <c r="B233" s="34">
        <f t="shared" si="109"/>
        <v>202</v>
      </c>
      <c r="C233" s="368"/>
      <c r="D233" s="346" t="s">
        <v>270</v>
      </c>
      <c r="E233" s="55"/>
      <c r="F233" s="56"/>
      <c r="G233" s="56"/>
      <c r="H233" s="56"/>
      <c r="I233" s="56"/>
      <c r="J233" s="56"/>
      <c r="K233" s="252"/>
      <c r="L233" s="101"/>
      <c r="M233" s="151" t="str">
        <f>IF(AND(T233=Punkte!$A$15,E233=$C$306,U233=Punkte!$B$17),Punkte!$B$19,IF(AND(T233=Punkte!$A$15,E233=$C$306,U233=Punkte!$C$17),Punkte!$C$19,IF(AND(T233=Punkte!$A$15,E233=$C$306,U233=Punkte!$D$17),Punkte!$D$19,IF(AND(T233=Punkte!$A$15,E233=$C$306,U233=Punkte!$E$17),Punkte!$E$19," "))))</f>
        <v xml:space="preserve"> </v>
      </c>
      <c r="N233" s="152" t="str">
        <f>IF(AND(T233=Punkte!$A$15,F233=$C$306),Punkte!$B$23," ")</f>
        <v xml:space="preserve"> </v>
      </c>
      <c r="O233" s="156">
        <f>IF(ISERROR(IF(AD233&lt;0,,HLOOKUP(AD233,Punkte!$B$4:$F$6,3,FALSE))),,IF(AD233&lt;0,,HLOOKUP(AD233,Punkte!$B$4:$F$6,3,FALSE)))</f>
        <v>0</v>
      </c>
      <c r="P233" s="261">
        <f t="shared" si="99"/>
        <v>0</v>
      </c>
      <c r="Q233" s="153">
        <f>IF(AND(T233=Punkte!$A$15,U233=Punkte!$B$17),Punkte!$B$19,IF(AND(T233=Punkte!$A$15,U233=Punkte!$C$17),Punkte!$C$19,IF(AND(T233=Punkte!$A$15,U233=Punkte!$D$17),Punkte!$D$19,IF(AND(T233=Punkte!$A$15,U233=Punkte!$E$17),Punkte!$E$19,IF(Kriterien!T233=Punkte!$A$2,Punkte!$B$6, " ")))))</f>
        <v>1</v>
      </c>
      <c r="R233" s="397">
        <f t="shared" si="100"/>
        <v>1</v>
      </c>
      <c r="S233" s="100"/>
      <c r="T233" s="345" t="s">
        <v>125</v>
      </c>
      <c r="U233" s="309"/>
      <c r="V233" s="310"/>
      <c r="W233" s="311">
        <f t="shared" si="110"/>
        <v>0</v>
      </c>
      <c r="X233" s="311"/>
      <c r="Y233" s="312">
        <f t="shared" si="101"/>
        <v>0</v>
      </c>
      <c r="Z233" s="312">
        <f t="shared" si="102"/>
        <v>0</v>
      </c>
      <c r="AA233" s="312">
        <f t="shared" si="103"/>
        <v>0</v>
      </c>
      <c r="AB233" s="312">
        <f t="shared" si="104"/>
        <v>0</v>
      </c>
      <c r="AC233" s="312">
        <f t="shared" si="105"/>
        <v>0</v>
      </c>
      <c r="AD233" s="313">
        <f t="shared" si="106"/>
        <v>0</v>
      </c>
      <c r="AE233" s="286" t="str">
        <f t="shared" si="107"/>
        <v xml:space="preserve"> </v>
      </c>
      <c r="AF233" s="287" t="str">
        <f t="shared" si="108"/>
        <v>x</v>
      </c>
      <c r="AH233" s="109"/>
    </row>
    <row r="234" spans="1:34" ht="15.75">
      <c r="B234" s="375"/>
      <c r="C234" s="381"/>
      <c r="D234" s="350" t="s">
        <v>263</v>
      </c>
      <c r="E234" s="351"/>
      <c r="F234" s="352"/>
      <c r="G234" s="352"/>
      <c r="H234" s="352"/>
      <c r="I234" s="352"/>
      <c r="J234" s="352"/>
      <c r="K234" s="353"/>
      <c r="L234" s="101"/>
      <c r="M234" s="157">
        <f>IF(AND($D$3=$D$313,$C$228=$C$316),"",SUM(M226:M233))</f>
        <v>0</v>
      </c>
      <c r="N234" s="157">
        <f>IF(AND($D$3=$D$313,$C$228=$C$316),"",SUM(N226:N233))</f>
        <v>0</v>
      </c>
      <c r="O234" s="364">
        <f>IF(AND($D$3=$D$313,$C$228=$C$316),"",SUM(O226:O233))</f>
        <v>0</v>
      </c>
      <c r="P234" s="262">
        <f>IF(AND($D$3=$D$313,$C$228=$C$316),"0",SUM(P226:P233))</f>
        <v>0</v>
      </c>
      <c r="Q234" s="263">
        <f>IF(AND($D$3=$D$313,$C$228=$C$316),"0",SUM(Q226:Q233))</f>
        <v>10</v>
      </c>
      <c r="R234" s="379">
        <f>IFERROR(Q234-P234,"0")</f>
        <v>10</v>
      </c>
      <c r="S234" s="100"/>
      <c r="T234" s="355"/>
      <c r="U234" s="356"/>
      <c r="V234" s="357"/>
      <c r="W234" s="358"/>
      <c r="X234" s="358"/>
      <c r="Y234" s="359"/>
      <c r="Z234" s="359"/>
      <c r="AA234" s="359"/>
      <c r="AB234" s="359"/>
      <c r="AC234" s="359"/>
      <c r="AD234" s="360"/>
      <c r="AE234" s="361"/>
      <c r="AF234" s="362"/>
      <c r="AH234" s="109"/>
    </row>
    <row r="235" spans="1:34">
      <c r="A235" s="380" t="s">
        <v>156</v>
      </c>
      <c r="B235" s="33">
        <f>B233+1</f>
        <v>203</v>
      </c>
      <c r="C235" s="337"/>
      <c r="D235" s="29" t="s">
        <v>278</v>
      </c>
      <c r="E235" s="57"/>
      <c r="F235" s="58"/>
      <c r="G235" s="58"/>
      <c r="H235" s="58"/>
      <c r="I235" s="58"/>
      <c r="J235" s="58"/>
      <c r="K235" s="253"/>
      <c r="L235" s="101"/>
      <c r="M235" s="145" t="str">
        <f>IF(AND(T235=Punkte!$A$15,E235=$C$306,U235=Punkte!$B$17),Punkte!$B$19,IF(AND(T235=Punkte!$A$15,E235=$C$306,U235=Punkte!$C$17),Punkte!$C$19,IF(AND(T235=Punkte!$A$15,E235=$C$306,U235=Punkte!$D$17),Punkte!$D$19,IF(AND(T235=Punkte!$A$15,E235=$C$306,U235=Punkte!$E$17),Punkte!$E$19," "))))</f>
        <v xml:space="preserve"> </v>
      </c>
      <c r="N235" s="146" t="str">
        <f>IF(AND(T235=Punkte!$A$15,F235=$C$306),Punkte!$B$23," ")</f>
        <v xml:space="preserve"> </v>
      </c>
      <c r="O235" s="154">
        <f>IF(ISERROR(IF(AD235&lt;0,,HLOOKUP(AD235,Punkte!$B$4:$F$6,3,FALSE))),,IF(AD235&lt;0,,HLOOKUP(AD235,Punkte!$B$4:$F$6,3,FALSE)))</f>
        <v>0</v>
      </c>
      <c r="P235" s="259">
        <f t="shared" si="99"/>
        <v>0</v>
      </c>
      <c r="Q235" s="147">
        <f>IF(AND(T235=Punkte!$A$15,U235=Punkte!$B$17),Punkte!$B$19,IF(AND(T235=Punkte!$A$15,U235=Punkte!$C$17),Punkte!$C$19,IF(AND(T235=Punkte!$A$15,U235=Punkte!$D$17),Punkte!$D$19,IF(AND(T235=Punkte!$A$15,U235=Punkte!$E$17),Punkte!$E$19,IF(Kriterien!T235=Punkte!$A$2,Punkte!$B$6, " ")))))</f>
        <v>2</v>
      </c>
      <c r="R235" s="395">
        <f t="shared" si="100"/>
        <v>2</v>
      </c>
      <c r="S235" s="100"/>
      <c r="T235" s="198" t="s">
        <v>123</v>
      </c>
      <c r="U235" s="193">
        <v>2</v>
      </c>
      <c r="V235" s="168"/>
      <c r="W235" s="167">
        <f t="shared" ref="W235:W246" si="111">COUNTIF(E235:K235,$C$306)</f>
        <v>0</v>
      </c>
      <c r="X235" s="167"/>
      <c r="Y235" s="169">
        <f t="shared" si="101"/>
        <v>0</v>
      </c>
      <c r="Z235" s="169">
        <f t="shared" si="102"/>
        <v>0</v>
      </c>
      <c r="AA235" s="169">
        <f t="shared" si="103"/>
        <v>0</v>
      </c>
      <c r="AB235" s="169">
        <f t="shared" si="104"/>
        <v>0</v>
      </c>
      <c r="AC235" s="169">
        <f t="shared" si="105"/>
        <v>0</v>
      </c>
      <c r="AD235" s="177">
        <f t="shared" si="106"/>
        <v>0</v>
      </c>
      <c r="AE235" s="282" t="str">
        <f t="shared" si="107"/>
        <v>x</v>
      </c>
      <c r="AF235" s="283" t="str">
        <f t="shared" si="108"/>
        <v xml:space="preserve"> </v>
      </c>
      <c r="AH235" s="109"/>
    </row>
    <row r="236" spans="1:34">
      <c r="B236" s="34">
        <f t="shared" si="109"/>
        <v>204</v>
      </c>
      <c r="C236" s="338"/>
      <c r="D236" s="319" t="s">
        <v>272</v>
      </c>
      <c r="E236" s="49"/>
      <c r="F236" s="50"/>
      <c r="G236" s="50"/>
      <c r="H236" s="50"/>
      <c r="I236" s="50"/>
      <c r="J236" s="50"/>
      <c r="K236" s="268"/>
      <c r="L236" s="101"/>
      <c r="M236" s="148" t="str">
        <f>IF(AND(T236=Punkte!$A$15,E236=$C$306,U236=Punkte!$B$17),Punkte!$B$19,IF(AND(T236=Punkte!$A$15,E236=$C$306,U236=Punkte!$C$17),Punkte!$C$19,IF(AND(T236=Punkte!$A$15,E236=$C$306,U236=Punkte!$D$17),Punkte!$D$19,IF(AND(T236=Punkte!$A$15,E236=$C$306,U236=Punkte!$E$17),Punkte!$E$19," "))))</f>
        <v xml:space="preserve"> </v>
      </c>
      <c r="N236" s="149" t="str">
        <f>IF(AND(T236=Punkte!$A$15,F236=$C$306),Punkte!$B$23," ")</f>
        <v xml:space="preserve"> </v>
      </c>
      <c r="O236" s="155">
        <f>IF(ISERROR(IF(AD236&lt;0,,HLOOKUP(AD236,Punkte!$B$4:$F$6,3,FALSE))),,IF(AD236&lt;0,,HLOOKUP(AD236,Punkte!$B$4:$F$6,3,FALSE)))</f>
        <v>0</v>
      </c>
      <c r="P236" s="260">
        <f t="shared" si="99"/>
        <v>0</v>
      </c>
      <c r="Q236" s="150">
        <f>IF(AND(T236=Punkte!$A$15,U236=Punkte!$B$17),Punkte!$B$19,IF(AND(T236=Punkte!$A$15,U236=Punkte!$C$17),Punkte!$C$19,IF(AND(T236=Punkte!$A$15,U236=Punkte!$D$17),Punkte!$D$19,IF(AND(T236=Punkte!$A$15,U236=Punkte!$E$17),Punkte!$E$19,IF(Kriterien!T236=Punkte!$A$2,Punkte!$B$6, " ")))))</f>
        <v>1</v>
      </c>
      <c r="R236" s="396">
        <f t="shared" si="100"/>
        <v>1</v>
      </c>
      <c r="S236" s="100"/>
      <c r="T236" s="205" t="s">
        <v>123</v>
      </c>
      <c r="U236" s="206">
        <v>1</v>
      </c>
      <c r="V236" s="202"/>
      <c r="W236" s="201">
        <f t="shared" si="111"/>
        <v>0</v>
      </c>
      <c r="X236" s="201"/>
      <c r="Y236" s="203">
        <f t="shared" si="101"/>
        <v>0</v>
      </c>
      <c r="Z236" s="203">
        <f t="shared" si="102"/>
        <v>0</v>
      </c>
      <c r="AA236" s="203">
        <f t="shared" si="103"/>
        <v>0</v>
      </c>
      <c r="AB236" s="203">
        <f t="shared" si="104"/>
        <v>0</v>
      </c>
      <c r="AC236" s="203">
        <f t="shared" si="105"/>
        <v>0</v>
      </c>
      <c r="AD236" s="204">
        <f t="shared" si="106"/>
        <v>0</v>
      </c>
      <c r="AE236" s="284" t="str">
        <f t="shared" si="107"/>
        <v>x</v>
      </c>
      <c r="AF236" s="285" t="str">
        <f t="shared" si="108"/>
        <v xml:space="preserve"> </v>
      </c>
      <c r="AH236" s="109"/>
    </row>
    <row r="237" spans="1:34" ht="36">
      <c r="B237" s="34">
        <f t="shared" si="109"/>
        <v>205</v>
      </c>
      <c r="C237" s="365" t="s">
        <v>290</v>
      </c>
      <c r="D237" s="319" t="s">
        <v>273</v>
      </c>
      <c r="E237" s="49"/>
      <c r="F237" s="50"/>
      <c r="G237" s="50"/>
      <c r="H237" s="50"/>
      <c r="I237" s="50"/>
      <c r="J237" s="50"/>
      <c r="K237" s="268"/>
      <c r="L237" s="101"/>
      <c r="M237" s="148" t="str">
        <f>IF(AND(T237=Punkte!$A$15,E237=$C$306,U237=Punkte!$B$17),Punkte!$B$19,IF(AND(T237=Punkte!$A$15,E237=$C$306,U237=Punkte!$C$17),Punkte!$C$19,IF(AND(T237=Punkte!$A$15,E237=$C$306,U237=Punkte!$D$17),Punkte!$D$19,IF(AND(T237=Punkte!$A$15,E237=$C$306,U237=Punkte!$E$17),Punkte!$E$19," "))))</f>
        <v xml:space="preserve"> </v>
      </c>
      <c r="N237" s="149" t="str">
        <f>IF(AND(T237=Punkte!$A$15,F237=$C$306),Punkte!$B$23," ")</f>
        <v xml:space="preserve"> </v>
      </c>
      <c r="O237" s="155">
        <f>IF(ISERROR(IF(AD237&lt;0,,HLOOKUP(AD237,Punkte!$B$4:$F$6,3,FALSE))),,IF(AD237&lt;0,,HLOOKUP(AD237,Punkte!$B$4:$F$6,3,FALSE)))</f>
        <v>0</v>
      </c>
      <c r="P237" s="260">
        <f t="shared" si="99"/>
        <v>0</v>
      </c>
      <c r="Q237" s="150">
        <f>IF(AND(T237=Punkte!$A$15,U237=Punkte!$B$17),Punkte!$B$19,IF(AND(T237=Punkte!$A$15,U237=Punkte!$C$17),Punkte!$C$19,IF(AND(T237=Punkte!$A$15,U237=Punkte!$D$17),Punkte!$D$19,IF(AND(T237=Punkte!$A$15,U237=Punkte!$E$17),Punkte!$E$19,IF(Kriterien!T237=Punkte!$A$2,Punkte!$B$6, " ")))))</f>
        <v>2</v>
      </c>
      <c r="R237" s="396">
        <f t="shared" si="100"/>
        <v>2</v>
      </c>
      <c r="S237" s="100"/>
      <c r="T237" s="205" t="s">
        <v>123</v>
      </c>
      <c r="U237" s="206">
        <v>2</v>
      </c>
      <c r="V237" s="202"/>
      <c r="W237" s="201">
        <f t="shared" si="111"/>
        <v>0</v>
      </c>
      <c r="X237" s="201"/>
      <c r="Y237" s="203">
        <f t="shared" si="101"/>
        <v>0</v>
      </c>
      <c r="Z237" s="203">
        <f t="shared" si="102"/>
        <v>0</v>
      </c>
      <c r="AA237" s="203">
        <f t="shared" si="103"/>
        <v>0</v>
      </c>
      <c r="AB237" s="203">
        <f t="shared" si="104"/>
        <v>0</v>
      </c>
      <c r="AC237" s="203">
        <f t="shared" si="105"/>
        <v>0</v>
      </c>
      <c r="AD237" s="204">
        <f t="shared" si="106"/>
        <v>0</v>
      </c>
      <c r="AE237" s="284" t="str">
        <f t="shared" si="107"/>
        <v>x</v>
      </c>
      <c r="AF237" s="285" t="str">
        <f t="shared" si="108"/>
        <v xml:space="preserve"> </v>
      </c>
      <c r="AH237" s="109"/>
    </row>
    <row r="238" spans="1:34" ht="25.5">
      <c r="B238" s="34">
        <f t="shared" si="109"/>
        <v>206</v>
      </c>
      <c r="C238" s="415" t="s">
        <v>295</v>
      </c>
      <c r="D238" s="319" t="s">
        <v>2</v>
      </c>
      <c r="E238" s="49"/>
      <c r="F238" s="50"/>
      <c r="G238" s="50"/>
      <c r="H238" s="50"/>
      <c r="I238" s="50"/>
      <c r="J238" s="50"/>
      <c r="K238" s="268"/>
      <c r="L238" s="101"/>
      <c r="M238" s="148" t="str">
        <f>IF(AND(T238=Punkte!$A$15,E238=$C$306,U238=Punkte!$B$17),Punkte!$B$19,IF(AND(T238=Punkte!$A$15,E238=$C$306,U238=Punkte!$C$17),Punkte!$C$19,IF(AND(T238=Punkte!$A$15,E238=$C$306,U238=Punkte!$D$17),Punkte!$D$19,IF(AND(T238=Punkte!$A$15,E238=$C$306,U238=Punkte!$E$17),Punkte!$E$19," "))))</f>
        <v xml:space="preserve"> </v>
      </c>
      <c r="N238" s="149" t="str">
        <f>IF(AND(T238=Punkte!$A$15,F238=$C$306),Punkte!$B$23," ")</f>
        <v xml:space="preserve"> </v>
      </c>
      <c r="O238" s="155">
        <f>IF(ISERROR(IF(AD238&lt;0,,HLOOKUP(AD238,Punkte!$B$4:$F$6,3,FALSE))),,IF(AD238&lt;0,,HLOOKUP(AD238,Punkte!$B$4:$F$6,3,FALSE)))</f>
        <v>0</v>
      </c>
      <c r="P238" s="260">
        <f t="shared" si="99"/>
        <v>0</v>
      </c>
      <c r="Q238" s="150">
        <f>IF(AND(T238=Punkte!$A$15,U238=Punkte!$B$17),Punkte!$B$19,IF(AND(T238=Punkte!$A$15,U238=Punkte!$C$17),Punkte!$C$19,IF(AND(T238=Punkte!$A$15,U238=Punkte!$D$17),Punkte!$D$19,IF(AND(T238=Punkte!$A$15,U238=Punkte!$E$17),Punkte!$E$19,IF(Kriterien!T238=Punkte!$A$2,Punkte!$B$6, " ")))))</f>
        <v>1</v>
      </c>
      <c r="R238" s="396">
        <f t="shared" si="100"/>
        <v>1</v>
      </c>
      <c r="S238" s="100"/>
      <c r="T238" s="205" t="s">
        <v>123</v>
      </c>
      <c r="U238" s="206">
        <v>1</v>
      </c>
      <c r="V238" s="202"/>
      <c r="W238" s="201">
        <f t="shared" si="111"/>
        <v>0</v>
      </c>
      <c r="X238" s="201"/>
      <c r="Y238" s="203">
        <f t="shared" si="101"/>
        <v>0</v>
      </c>
      <c r="Z238" s="203">
        <f t="shared" si="102"/>
        <v>0</v>
      </c>
      <c r="AA238" s="203">
        <f t="shared" si="103"/>
        <v>0</v>
      </c>
      <c r="AB238" s="203">
        <f t="shared" si="104"/>
        <v>0</v>
      </c>
      <c r="AC238" s="203">
        <f t="shared" si="105"/>
        <v>0</v>
      </c>
      <c r="AD238" s="204">
        <f t="shared" si="106"/>
        <v>0</v>
      </c>
      <c r="AE238" s="284" t="str">
        <f t="shared" si="107"/>
        <v>x</v>
      </c>
      <c r="AF238" s="285" t="str">
        <f t="shared" si="108"/>
        <v xml:space="preserve"> </v>
      </c>
      <c r="AH238" s="109"/>
    </row>
    <row r="239" spans="1:34" ht="38.25">
      <c r="B239" s="34">
        <f t="shared" si="109"/>
        <v>207</v>
      </c>
      <c r="C239" s="338"/>
      <c r="D239" s="319" t="s">
        <v>274</v>
      </c>
      <c r="E239" s="49"/>
      <c r="F239" s="50"/>
      <c r="G239" s="50"/>
      <c r="H239" s="50"/>
      <c r="I239" s="50"/>
      <c r="J239" s="50"/>
      <c r="K239" s="268"/>
      <c r="L239" s="101"/>
      <c r="M239" s="148" t="str">
        <f>IF(AND(T239=Punkte!$A$15,E239=$C$306,U239=Punkte!$B$17),Punkte!$B$19,IF(AND(T239=Punkte!$A$15,E239=$C$306,U239=Punkte!$C$17),Punkte!$C$19,IF(AND(T239=Punkte!$A$15,E239=$C$306,U239=Punkte!$D$17),Punkte!$D$19,IF(AND(T239=Punkte!$A$15,E239=$C$306,U239=Punkte!$E$17),Punkte!$E$19," "))))</f>
        <v xml:space="preserve"> </v>
      </c>
      <c r="N239" s="149" t="str">
        <f>IF(AND(T239=Punkte!$A$15,F239=$C$306),Punkte!$B$23," ")</f>
        <v xml:space="preserve"> </v>
      </c>
      <c r="O239" s="155">
        <f>IF(ISERROR(IF(AD239&lt;0,,HLOOKUP(AD239,Punkte!$B$4:$F$6,3,FALSE))),,IF(AD239&lt;0,,HLOOKUP(AD239,Punkte!$B$4:$F$6,3,FALSE)))</f>
        <v>0</v>
      </c>
      <c r="P239" s="260">
        <f t="shared" si="99"/>
        <v>0</v>
      </c>
      <c r="Q239" s="150">
        <f>IF(AND(T239=Punkte!$A$15,U239=Punkte!$B$17),Punkte!$B$19,IF(AND(T239=Punkte!$A$15,U239=Punkte!$C$17),Punkte!$C$19,IF(AND(T239=Punkte!$A$15,U239=Punkte!$D$17),Punkte!$D$19,IF(AND(T239=Punkte!$A$15,U239=Punkte!$E$17),Punkte!$E$19,IF(Kriterien!T239=Punkte!$A$2,Punkte!$B$6, " ")))))</f>
        <v>1</v>
      </c>
      <c r="R239" s="396">
        <f t="shared" si="100"/>
        <v>1</v>
      </c>
      <c r="S239" s="100"/>
      <c r="T239" s="205" t="s">
        <v>123</v>
      </c>
      <c r="U239" s="206">
        <v>1</v>
      </c>
      <c r="V239" s="202"/>
      <c r="W239" s="201">
        <f t="shared" si="111"/>
        <v>0</v>
      </c>
      <c r="X239" s="201"/>
      <c r="Y239" s="203">
        <f t="shared" si="101"/>
        <v>0</v>
      </c>
      <c r="Z239" s="203">
        <f t="shared" si="102"/>
        <v>0</v>
      </c>
      <c r="AA239" s="203">
        <f t="shared" si="103"/>
        <v>0</v>
      </c>
      <c r="AB239" s="203">
        <f t="shared" si="104"/>
        <v>0</v>
      </c>
      <c r="AC239" s="203">
        <f t="shared" si="105"/>
        <v>0</v>
      </c>
      <c r="AD239" s="204">
        <f t="shared" si="106"/>
        <v>0</v>
      </c>
      <c r="AE239" s="284" t="str">
        <f t="shared" si="107"/>
        <v>x</v>
      </c>
      <c r="AF239" s="285" t="str">
        <f t="shared" si="108"/>
        <v xml:space="preserve"> </v>
      </c>
      <c r="AH239" s="109"/>
    </row>
    <row r="240" spans="1:34" ht="25.5">
      <c r="B240" s="34">
        <f t="shared" si="109"/>
        <v>208</v>
      </c>
      <c r="C240" s="449" t="s">
        <v>306</v>
      </c>
      <c r="D240" s="319" t="s">
        <v>286</v>
      </c>
      <c r="E240" s="49"/>
      <c r="F240" s="50"/>
      <c r="G240" s="50"/>
      <c r="H240" s="50"/>
      <c r="I240" s="50"/>
      <c r="J240" s="50"/>
      <c r="K240" s="268"/>
      <c r="L240" s="101"/>
      <c r="M240" s="148" t="str">
        <f>IF(AND(T240=Punkte!$A$15,E240=$C$306,U240=Punkte!$B$17),Punkte!$B$19,IF(AND(T240=Punkte!$A$15,E240=$C$306,U240=Punkte!$C$17),Punkte!$C$19,IF(AND(T240=Punkte!$A$15,E240=$C$306,U240=Punkte!$D$17),Punkte!$D$19,IF(AND(T240=Punkte!$A$15,E240=$C$306,U240=Punkte!$E$17),Punkte!$E$19," "))))</f>
        <v xml:space="preserve"> </v>
      </c>
      <c r="N240" s="149" t="str">
        <f>IF(AND(T240=Punkte!$A$15,F240=$C$306),Punkte!$B$23," ")</f>
        <v xml:space="preserve"> </v>
      </c>
      <c r="O240" s="155">
        <f>IF(ISERROR(IF(AD240&lt;0,,HLOOKUP(AD240,Punkte!$B$4:$F$6,3,FALSE))),,IF(AD240&lt;0,,HLOOKUP(AD240,Punkte!$B$4:$F$6,3,FALSE)))</f>
        <v>0</v>
      </c>
      <c r="P240" s="260">
        <f t="shared" si="99"/>
        <v>0</v>
      </c>
      <c r="Q240" s="150">
        <f>IF(AND(T240=Punkte!$A$15,U240=Punkte!$B$17),Punkte!$B$19,IF(AND(T240=Punkte!$A$15,U240=Punkte!$C$17),Punkte!$C$19,IF(AND(T240=Punkte!$A$15,U240=Punkte!$D$17),Punkte!$D$19,IF(AND(T240=Punkte!$A$15,U240=Punkte!$E$17),Punkte!$E$19,IF(Kriterien!T240=Punkte!$A$2,Punkte!$B$6, " ")))))</f>
        <v>1</v>
      </c>
      <c r="R240" s="396">
        <f t="shared" si="100"/>
        <v>1</v>
      </c>
      <c r="S240" s="100"/>
      <c r="T240" s="205" t="s">
        <v>123</v>
      </c>
      <c r="U240" s="206">
        <v>1</v>
      </c>
      <c r="V240" s="202"/>
      <c r="W240" s="201">
        <f t="shared" si="111"/>
        <v>0</v>
      </c>
      <c r="X240" s="201"/>
      <c r="Y240" s="203">
        <f t="shared" si="101"/>
        <v>0</v>
      </c>
      <c r="Z240" s="203">
        <f t="shared" si="102"/>
        <v>0</v>
      </c>
      <c r="AA240" s="203">
        <f t="shared" si="103"/>
        <v>0</v>
      </c>
      <c r="AB240" s="203">
        <f t="shared" si="104"/>
        <v>0</v>
      </c>
      <c r="AC240" s="203">
        <f t="shared" si="105"/>
        <v>0</v>
      </c>
      <c r="AD240" s="204">
        <f t="shared" si="106"/>
        <v>0</v>
      </c>
      <c r="AE240" s="284" t="str">
        <f t="shared" si="107"/>
        <v>x</v>
      </c>
      <c r="AF240" s="285" t="str">
        <f t="shared" si="108"/>
        <v xml:space="preserve"> </v>
      </c>
      <c r="AH240" s="109"/>
    </row>
    <row r="241" spans="1:34" ht="25.5">
      <c r="B241" s="34">
        <f t="shared" si="109"/>
        <v>209</v>
      </c>
      <c r="C241" s="449"/>
      <c r="D241" s="319" t="s">
        <v>356</v>
      </c>
      <c r="E241" s="49"/>
      <c r="F241" s="50"/>
      <c r="G241" s="50"/>
      <c r="H241" s="50"/>
      <c r="I241" s="50"/>
      <c r="J241" s="50"/>
      <c r="K241" s="268"/>
      <c r="L241" s="101"/>
      <c r="M241" s="148" t="str">
        <f>IF(AND(T241=Punkte!$A$15,E241=$C$306,U241=Punkte!$B$17),Punkte!$B$19,IF(AND(T241=Punkte!$A$15,E241=$C$306,U241=Punkte!$C$17),Punkte!$C$19,IF(AND(T241=Punkte!$A$15,E241=$C$306,U241=Punkte!$D$17),Punkte!$D$19,IF(AND(T241=Punkte!$A$15,E241=$C$306,U241=Punkte!$E$17),Punkte!$E$19," "))))</f>
        <v xml:space="preserve"> </v>
      </c>
      <c r="N241" s="149" t="str">
        <f>IF(AND(T241=Punkte!$A$15,F241=$C$306),Punkte!$B$23," ")</f>
        <v xml:space="preserve"> </v>
      </c>
      <c r="O241" s="155">
        <f>IF(ISERROR(IF(AD241&lt;0,,HLOOKUP(AD241,Punkte!$B$4:$F$6,3,FALSE))),,IF(AD241&lt;0,,HLOOKUP(AD241,Punkte!$B$4:$F$6,3,FALSE)))</f>
        <v>0</v>
      </c>
      <c r="P241" s="260">
        <f t="shared" si="99"/>
        <v>0</v>
      </c>
      <c r="Q241" s="150">
        <f>IF(AND(T241=Punkte!$A$15,U241=Punkte!$B$17),Punkte!$B$19,IF(AND(T241=Punkte!$A$15,U241=Punkte!$C$17),Punkte!$C$19,IF(AND(T241=Punkte!$A$15,U241=Punkte!$D$17),Punkte!$D$19,IF(AND(T241=Punkte!$A$15,U241=Punkte!$E$17),Punkte!$E$19,IF(Kriterien!T241=Punkte!$A$2,Punkte!$B$6, " ")))))</f>
        <v>1</v>
      </c>
      <c r="R241" s="396">
        <f t="shared" si="100"/>
        <v>1</v>
      </c>
      <c r="S241" s="100"/>
      <c r="T241" s="205" t="s">
        <v>125</v>
      </c>
      <c r="U241" s="206"/>
      <c r="V241" s="202"/>
      <c r="W241" s="201">
        <f t="shared" si="111"/>
        <v>0</v>
      </c>
      <c r="X241" s="201"/>
      <c r="Y241" s="203">
        <f t="shared" si="101"/>
        <v>0</v>
      </c>
      <c r="Z241" s="203">
        <f t="shared" si="102"/>
        <v>0</v>
      </c>
      <c r="AA241" s="203">
        <f t="shared" si="103"/>
        <v>0</v>
      </c>
      <c r="AB241" s="203">
        <f t="shared" si="104"/>
        <v>0</v>
      </c>
      <c r="AC241" s="203">
        <f t="shared" si="105"/>
        <v>0</v>
      </c>
      <c r="AD241" s="204">
        <f t="shared" si="106"/>
        <v>0</v>
      </c>
      <c r="AE241" s="284" t="str">
        <f t="shared" si="107"/>
        <v xml:space="preserve"> </v>
      </c>
      <c r="AF241" s="285" t="str">
        <f t="shared" si="108"/>
        <v>x</v>
      </c>
      <c r="AH241" s="109"/>
    </row>
    <row r="242" spans="1:34" ht="25.5">
      <c r="B242" s="34">
        <f t="shared" si="109"/>
        <v>210</v>
      </c>
      <c r="C242" s="338"/>
      <c r="D242" s="319" t="s">
        <v>334</v>
      </c>
      <c r="E242" s="49"/>
      <c r="F242" s="50"/>
      <c r="G242" s="50"/>
      <c r="H242" s="50"/>
      <c r="I242" s="50"/>
      <c r="J242" s="50"/>
      <c r="K242" s="268"/>
      <c r="L242" s="101"/>
      <c r="M242" s="148" t="str">
        <f>IF(AND(T242=Punkte!$A$15,E242=$C$306,U242=Punkte!$B$17),Punkte!$B$19,IF(AND(T242=Punkte!$A$15,E242=$C$306,U242=Punkte!$C$17),Punkte!$C$19,IF(AND(T242=Punkte!$A$15,E242=$C$306,U242=Punkte!$D$17),Punkte!$D$19,IF(AND(T242=Punkte!$A$15,E242=$C$306,U242=Punkte!$E$17),Punkte!$E$19," "))))</f>
        <v xml:space="preserve"> </v>
      </c>
      <c r="N242" s="149" t="str">
        <f>IF(AND(T242=Punkte!$A$15,F242=$C$306),Punkte!$B$23," ")</f>
        <v xml:space="preserve"> </v>
      </c>
      <c r="O242" s="155">
        <f>IF(ISERROR(IF(AD242&lt;0,,HLOOKUP(AD242,Punkte!$B$4:$F$6,3,FALSE))),,IF(AD242&lt;0,,HLOOKUP(AD242,Punkte!$B$4:$F$6,3,FALSE)))</f>
        <v>0</v>
      </c>
      <c r="P242" s="260">
        <f t="shared" si="99"/>
        <v>0</v>
      </c>
      <c r="Q242" s="150">
        <f>IF(AND(T242=Punkte!$A$15,U242=Punkte!$B$17),Punkte!$B$19,IF(AND(T242=Punkte!$A$15,U242=Punkte!$C$17),Punkte!$C$19,IF(AND(T242=Punkte!$A$15,U242=Punkte!$D$17),Punkte!$D$19,IF(AND(T242=Punkte!$A$15,U242=Punkte!$E$17),Punkte!$E$19,IF(Kriterien!T242=Punkte!$A$2,Punkte!$B$6, " ")))))</f>
        <v>1</v>
      </c>
      <c r="R242" s="396">
        <f t="shared" si="100"/>
        <v>1</v>
      </c>
      <c r="S242" s="100"/>
      <c r="T242" s="205" t="s">
        <v>125</v>
      </c>
      <c r="U242" s="206"/>
      <c r="V242" s="202"/>
      <c r="W242" s="201">
        <f t="shared" si="111"/>
        <v>0</v>
      </c>
      <c r="X242" s="201"/>
      <c r="Y242" s="203">
        <f t="shared" si="101"/>
        <v>0</v>
      </c>
      <c r="Z242" s="203">
        <f t="shared" si="102"/>
        <v>0</v>
      </c>
      <c r="AA242" s="203">
        <f t="shared" si="103"/>
        <v>0</v>
      </c>
      <c r="AB242" s="203">
        <f t="shared" si="104"/>
        <v>0</v>
      </c>
      <c r="AC242" s="203">
        <f t="shared" si="105"/>
        <v>0</v>
      </c>
      <c r="AD242" s="204">
        <f t="shared" si="106"/>
        <v>0</v>
      </c>
      <c r="AE242" s="284" t="str">
        <f t="shared" si="107"/>
        <v xml:space="preserve"> </v>
      </c>
      <c r="AF242" s="285" t="str">
        <f t="shared" si="108"/>
        <v>x</v>
      </c>
      <c r="AH242" s="109"/>
    </row>
    <row r="243" spans="1:34" ht="25.5">
      <c r="B243" s="34">
        <f t="shared" si="109"/>
        <v>211</v>
      </c>
      <c r="C243" s="338"/>
      <c r="D243" s="319" t="s">
        <v>275</v>
      </c>
      <c r="E243" s="49"/>
      <c r="F243" s="50"/>
      <c r="G243" s="50"/>
      <c r="H243" s="50"/>
      <c r="I243" s="50"/>
      <c r="J243" s="50"/>
      <c r="K243" s="268"/>
      <c r="L243" s="101"/>
      <c r="M243" s="148" t="str">
        <f>IF(AND(T243=Punkte!$A$15,E243=$C$306,U243=Punkte!$B$17),Punkte!$B$19,IF(AND(T243=Punkte!$A$15,E243=$C$306,U243=Punkte!$C$17),Punkte!$C$19,IF(AND(T243=Punkte!$A$15,E243=$C$306,U243=Punkte!$D$17),Punkte!$D$19,IF(AND(T243=Punkte!$A$15,E243=$C$306,U243=Punkte!$E$17),Punkte!$E$19," "))))</f>
        <v xml:space="preserve"> </v>
      </c>
      <c r="N243" s="149" t="str">
        <f>IF(AND(T243=Punkte!$A$15,F243=$C$306),Punkte!$B$23," ")</f>
        <v xml:space="preserve"> </v>
      </c>
      <c r="O243" s="155">
        <f>IF(ISERROR(IF(AD243&lt;0,,HLOOKUP(AD243,Punkte!$B$4:$F$6,3,FALSE))),,IF(AD243&lt;0,,HLOOKUP(AD243,Punkte!$B$4:$F$6,3,FALSE)))</f>
        <v>0</v>
      </c>
      <c r="P243" s="260">
        <f t="shared" si="99"/>
        <v>0</v>
      </c>
      <c r="Q243" s="150">
        <f>IF(AND(T243=Punkte!$A$15,U243=Punkte!$B$17),Punkte!$B$19,IF(AND(T243=Punkte!$A$15,U243=Punkte!$C$17),Punkte!$C$19,IF(AND(T243=Punkte!$A$15,U243=Punkte!$D$17),Punkte!$D$19,IF(AND(T243=Punkte!$A$15,U243=Punkte!$E$17),Punkte!$E$19,IF(Kriterien!T243=Punkte!$A$2,Punkte!$B$6, " ")))))</f>
        <v>1</v>
      </c>
      <c r="R243" s="396">
        <f t="shared" si="100"/>
        <v>1</v>
      </c>
      <c r="S243" s="100"/>
      <c r="T243" s="205" t="s">
        <v>125</v>
      </c>
      <c r="U243" s="206"/>
      <c r="V243" s="202"/>
      <c r="W243" s="201">
        <f t="shared" si="111"/>
        <v>0</v>
      </c>
      <c r="X243" s="201"/>
      <c r="Y243" s="203">
        <f t="shared" si="101"/>
        <v>0</v>
      </c>
      <c r="Z243" s="203">
        <f t="shared" si="102"/>
        <v>0</v>
      </c>
      <c r="AA243" s="203">
        <f t="shared" si="103"/>
        <v>0</v>
      </c>
      <c r="AB243" s="203">
        <f t="shared" si="104"/>
        <v>0</v>
      </c>
      <c r="AC243" s="203">
        <f t="shared" si="105"/>
        <v>0</v>
      </c>
      <c r="AD243" s="204">
        <f t="shared" si="106"/>
        <v>0</v>
      </c>
      <c r="AE243" s="284" t="str">
        <f t="shared" si="107"/>
        <v xml:space="preserve"> </v>
      </c>
      <c r="AF243" s="285" t="str">
        <f t="shared" si="108"/>
        <v>x</v>
      </c>
      <c r="AH243" s="109"/>
    </row>
    <row r="244" spans="1:34">
      <c r="B244" s="34">
        <f>B243+1</f>
        <v>212</v>
      </c>
      <c r="C244" s="338"/>
      <c r="D244" s="12" t="s">
        <v>276</v>
      </c>
      <c r="E244" s="43"/>
      <c r="F244" s="44"/>
      <c r="G244" s="44"/>
      <c r="H244" s="44"/>
      <c r="I244" s="44"/>
      <c r="J244" s="44"/>
      <c r="K244" s="254"/>
      <c r="L244" s="101"/>
      <c r="M244" s="148" t="str">
        <f>IF(AND(T244=Punkte!$A$15,E244=$C$306,U244=Punkte!$B$17),Punkte!$B$19,IF(AND(T244=Punkte!$A$15,E244=$C$306,U244=Punkte!$C$17),Punkte!$C$19,IF(AND(T244=Punkte!$A$15,E244=$C$306,U244=Punkte!$D$17),Punkte!$D$19,IF(AND(T244=Punkte!$A$15,E244=$C$306,U244=Punkte!$E$17),Punkte!$E$19," "))))</f>
        <v xml:space="preserve"> </v>
      </c>
      <c r="N244" s="149" t="str">
        <f>IF(AND(T244=Punkte!$A$15,F244=$C$306),Punkte!$B$23," ")</f>
        <v xml:space="preserve"> </v>
      </c>
      <c r="O244" s="155">
        <f>IF(ISERROR(IF(AD244&lt;0,,HLOOKUP(AD244,Punkte!$B$4:$F$6,3,FALSE))),,IF(AD244&lt;0,,HLOOKUP(AD244,Punkte!$B$4:$F$6,3,FALSE)))</f>
        <v>0</v>
      </c>
      <c r="P244" s="260">
        <f t="shared" si="76"/>
        <v>0</v>
      </c>
      <c r="Q244" s="150">
        <f>IF(AND(T244=Punkte!$A$15,U244=Punkte!$B$17),Punkte!$B$19,IF(AND(T244=Punkte!$A$15,U244=Punkte!$C$17),Punkte!$C$19,IF(AND(T244=Punkte!$A$15,U244=Punkte!$D$17),Punkte!$D$19,IF(AND(T244=Punkte!$A$15,U244=Punkte!$E$17),Punkte!$E$19,IF(Kriterien!T244=Punkte!$A$2,Punkte!$B$6, " ")))))</f>
        <v>1</v>
      </c>
      <c r="R244" s="396">
        <f t="shared" si="77"/>
        <v>1</v>
      </c>
      <c r="S244" s="100"/>
      <c r="T244" s="195" t="s">
        <v>123</v>
      </c>
      <c r="U244" s="194">
        <v>1</v>
      </c>
      <c r="V244" s="171"/>
      <c r="W244" s="170">
        <f t="shared" si="111"/>
        <v>0</v>
      </c>
      <c r="X244" s="170"/>
      <c r="Y244" s="172">
        <f t="shared" si="79"/>
        <v>0</v>
      </c>
      <c r="Z244" s="172">
        <f t="shared" si="80"/>
        <v>0</v>
      </c>
      <c r="AA244" s="172">
        <f t="shared" si="81"/>
        <v>0</v>
      </c>
      <c r="AB244" s="172">
        <f t="shared" si="82"/>
        <v>0</v>
      </c>
      <c r="AC244" s="172">
        <f t="shared" si="83"/>
        <v>0</v>
      </c>
      <c r="AD244" s="179">
        <f t="shared" si="84"/>
        <v>0</v>
      </c>
      <c r="AE244" s="284" t="str">
        <f t="shared" si="107"/>
        <v>x</v>
      </c>
      <c r="AF244" s="285" t="str">
        <f t="shared" si="108"/>
        <v xml:space="preserve"> </v>
      </c>
      <c r="AH244" s="109"/>
    </row>
    <row r="245" spans="1:34" ht="38.25">
      <c r="B245" s="34">
        <f t="shared" si="109"/>
        <v>213</v>
      </c>
      <c r="C245" s="338"/>
      <c r="D245" s="12" t="s">
        <v>285</v>
      </c>
      <c r="E245" s="43"/>
      <c r="F245" s="44"/>
      <c r="G245" s="44"/>
      <c r="H245" s="44"/>
      <c r="I245" s="44"/>
      <c r="J245" s="44"/>
      <c r="K245" s="254"/>
      <c r="L245" s="101"/>
      <c r="M245" s="148" t="str">
        <f>IF(AND(T245=Punkte!$A$15,E245=$C$306,U245=Punkte!$B$17),Punkte!$B$19,IF(AND(T245=Punkte!$A$15,E245=$C$306,U245=Punkte!$C$17),Punkte!$C$19,IF(AND(T245=Punkte!$A$15,E245=$C$306,U245=Punkte!$D$17),Punkte!$D$19,IF(AND(T245=Punkte!$A$15,E245=$C$306,U245=Punkte!$E$17),Punkte!$E$19," "))))</f>
        <v xml:space="preserve"> </v>
      </c>
      <c r="N245" s="149" t="str">
        <f>IF(AND(T245=Punkte!$A$15,F245=$C$306),Punkte!$B$23," ")</f>
        <v xml:space="preserve"> </v>
      </c>
      <c r="O245" s="155">
        <f>IF(ISERROR(IF(AD245&lt;0,,HLOOKUP(AD245,Punkte!$B$4:$F$6,3,FALSE))),,IF(AD245&lt;0,,HLOOKUP(AD245,Punkte!$B$4:$F$6,3,FALSE)))</f>
        <v>0</v>
      </c>
      <c r="P245" s="260">
        <f t="shared" si="76"/>
        <v>0</v>
      </c>
      <c r="Q245" s="150">
        <f>IF(AND(T245=Punkte!$A$15,U245=Punkte!$B$17),Punkte!$B$19,IF(AND(T245=Punkte!$A$15,U245=Punkte!$C$17),Punkte!$C$19,IF(AND(T245=Punkte!$A$15,U245=Punkte!$D$17),Punkte!$D$19,IF(AND(T245=Punkte!$A$15,U245=Punkte!$E$17),Punkte!$E$19,IF(Kriterien!T245=Punkte!$A$2,Punkte!$B$6, " ")))))</f>
        <v>1</v>
      </c>
      <c r="R245" s="396">
        <f t="shared" si="77"/>
        <v>1</v>
      </c>
      <c r="S245" s="100"/>
      <c r="T245" s="195" t="s">
        <v>125</v>
      </c>
      <c r="U245" s="194"/>
      <c r="V245" s="171"/>
      <c r="W245" s="170">
        <f t="shared" si="111"/>
        <v>0</v>
      </c>
      <c r="X245" s="170"/>
      <c r="Y245" s="172">
        <f t="shared" si="79"/>
        <v>0</v>
      </c>
      <c r="Z245" s="172">
        <f t="shared" si="80"/>
        <v>0</v>
      </c>
      <c r="AA245" s="172">
        <f t="shared" si="81"/>
        <v>0</v>
      </c>
      <c r="AB245" s="172">
        <f t="shared" si="82"/>
        <v>0</v>
      </c>
      <c r="AC245" s="172">
        <f t="shared" si="83"/>
        <v>0</v>
      </c>
      <c r="AD245" s="179">
        <f t="shared" si="84"/>
        <v>0</v>
      </c>
      <c r="AE245" s="284" t="str">
        <f t="shared" si="85"/>
        <v xml:space="preserve"> </v>
      </c>
      <c r="AF245" s="285" t="str">
        <f t="shared" si="86"/>
        <v>x</v>
      </c>
      <c r="AH245" s="109"/>
    </row>
    <row r="246" spans="1:34" ht="25.5">
      <c r="B246" s="34">
        <f t="shared" si="109"/>
        <v>214</v>
      </c>
      <c r="C246" s="338"/>
      <c r="D246" s="349" t="s">
        <v>277</v>
      </c>
      <c r="E246" s="45"/>
      <c r="F246" s="46"/>
      <c r="G246" s="46"/>
      <c r="H246" s="46"/>
      <c r="I246" s="46"/>
      <c r="J246" s="46"/>
      <c r="K246" s="267"/>
      <c r="L246" s="101"/>
      <c r="M246" s="342" t="str">
        <f>IF(AND(T246=Punkte!$A$15,E246=$C$306,U246=Punkte!$B$17),Punkte!$B$19,IF(AND(T246=Punkte!$A$15,E246=$C$306,U246=Punkte!$C$17),Punkte!$C$19,IF(AND(T246=Punkte!$A$15,E246=$C$306,U246=Punkte!$D$17),Punkte!$D$19,IF(AND(T246=Punkte!$A$15,E246=$C$306,U246=Punkte!$E$17),Punkte!$E$19," "))))</f>
        <v xml:space="preserve"> </v>
      </c>
      <c r="N246" s="343" t="str">
        <f>IF(AND(T246=Punkte!$A$15,F246=$C$306),Punkte!$B$23," ")</f>
        <v xml:space="preserve"> </v>
      </c>
      <c r="O246" s="344">
        <f>IF(ISERROR(IF(AD246&lt;0,,HLOOKUP(AD246,Punkte!$B$4:$F$6,3,FALSE))),,IF(AD246&lt;0,,HLOOKUP(AD246,Punkte!$B$4:$F$6,3,FALSE)))</f>
        <v>0</v>
      </c>
      <c r="P246" s="320">
        <f t="shared" si="76"/>
        <v>0</v>
      </c>
      <c r="Q246" s="321">
        <f>IF(AND(T246=Punkte!$A$15,U246=Punkte!$B$17),Punkte!$B$19,IF(AND(T246=Punkte!$A$15,U246=Punkte!$C$17),Punkte!$C$19,IF(AND(T246=Punkte!$A$15,U246=Punkte!$D$17),Punkte!$D$19,IF(AND(T246=Punkte!$A$15,U246=Punkte!$E$17),Punkte!$E$19,IF(Kriterien!T246=Punkte!$A$2,Punkte!$B$6, " ")))))</f>
        <v>1</v>
      </c>
      <c r="R246" s="398">
        <f t="shared" si="77"/>
        <v>1</v>
      </c>
      <c r="S246" s="100"/>
      <c r="T246" s="322" t="s">
        <v>123</v>
      </c>
      <c r="U246" s="354">
        <v>1</v>
      </c>
      <c r="V246" s="324"/>
      <c r="W246" s="323">
        <f t="shared" si="111"/>
        <v>0</v>
      </c>
      <c r="X246" s="323"/>
      <c r="Y246" s="325">
        <f t="shared" si="79"/>
        <v>0</v>
      </c>
      <c r="Z246" s="325">
        <f t="shared" si="80"/>
        <v>0</v>
      </c>
      <c r="AA246" s="325">
        <f t="shared" si="81"/>
        <v>0</v>
      </c>
      <c r="AB246" s="325">
        <f t="shared" si="82"/>
        <v>0</v>
      </c>
      <c r="AC246" s="325">
        <f t="shared" si="83"/>
        <v>0</v>
      </c>
      <c r="AD246" s="326">
        <f t="shared" si="84"/>
        <v>0</v>
      </c>
      <c r="AE246" s="284" t="str">
        <f t="shared" si="85"/>
        <v>x</v>
      </c>
      <c r="AF246" s="285" t="str">
        <f t="shared" si="86"/>
        <v xml:space="preserve"> </v>
      </c>
      <c r="AH246" s="109"/>
    </row>
    <row r="247" spans="1:34" ht="15.75">
      <c r="B247" s="375"/>
      <c r="C247" s="386"/>
      <c r="D247" s="350" t="s">
        <v>263</v>
      </c>
      <c r="E247" s="351"/>
      <c r="F247" s="352"/>
      <c r="G247" s="352"/>
      <c r="H247" s="352"/>
      <c r="I247" s="352"/>
      <c r="J247" s="352"/>
      <c r="K247" s="353"/>
      <c r="L247" s="101"/>
      <c r="M247" s="157">
        <f>IF(AND($D$3=$D$313,$C$238=$C$316),"",SUM(M235:M246))</f>
        <v>0</v>
      </c>
      <c r="N247" s="157">
        <f>IF(AND($D$3=$D$313,$C$238=$C$316),"",SUM(N235:N246))</f>
        <v>0</v>
      </c>
      <c r="O247" s="364">
        <f>IF(AND($D$3=$D$313,$C$238=$C$316),"",SUM(O235:O246))</f>
        <v>0</v>
      </c>
      <c r="P247" s="262">
        <f>IF(AND($D$3=$D$313,$C$238=$C$316),"0",SUM(P235:P246))</f>
        <v>0</v>
      </c>
      <c r="Q247" s="263">
        <f>IF(AND($D$3=$D$313,$C$238=$C$316),"0",SUM(Q235:Q246))</f>
        <v>14</v>
      </c>
      <c r="R247" s="379">
        <f>IFERROR(Q247-P247,"0")</f>
        <v>14</v>
      </c>
      <c r="S247" s="100"/>
      <c r="T247" s="355"/>
      <c r="U247" s="356"/>
      <c r="V247" s="357"/>
      <c r="W247" s="358"/>
      <c r="X247" s="358"/>
      <c r="Y247" s="359"/>
      <c r="Z247" s="359"/>
      <c r="AA247" s="359"/>
      <c r="AB247" s="359"/>
      <c r="AC247" s="359"/>
      <c r="AD247" s="360"/>
      <c r="AE247" s="361"/>
      <c r="AF247" s="362"/>
      <c r="AH247" s="109"/>
    </row>
    <row r="248" spans="1:34">
      <c r="A248" s="380" t="s">
        <v>156</v>
      </c>
      <c r="B248" s="33">
        <f>B246+1</f>
        <v>215</v>
      </c>
      <c r="C248" s="366"/>
      <c r="D248" s="27" t="s">
        <v>279</v>
      </c>
      <c r="E248" s="51"/>
      <c r="F248" s="52"/>
      <c r="G248" s="52"/>
      <c r="H248" s="52"/>
      <c r="I248" s="52"/>
      <c r="J248" s="52"/>
      <c r="K248" s="249"/>
      <c r="L248" s="101"/>
      <c r="M248" s="145" t="str">
        <f>IF(AND(T248=Punkte!$A$15,E248=$C$306,U248=Punkte!$B$17),Punkte!$B$19,IF(AND(T248=Punkte!$A$15,E248=$C$306,U248=Punkte!$C$17),Punkte!$C$19,IF(AND(T248=Punkte!$A$15,E248=$C$306,U248=Punkte!$D$17),Punkte!$D$19,IF(AND(T248=Punkte!$A$15,E248=$C$306,U248=Punkte!$E$17),Punkte!$E$19," "))))</f>
        <v xml:space="preserve"> </v>
      </c>
      <c r="N248" s="146" t="str">
        <f>IF(AND(T248=Punkte!$A$15,F248=$C$306),Punkte!$B$23," ")</f>
        <v xml:space="preserve"> </v>
      </c>
      <c r="O248" s="154">
        <f>IF(ISERROR(IF(AD248&lt;0,,HLOOKUP(AD248,Punkte!$B$4:$F$6,3,FALSE))),,IF(AD248&lt;0,,HLOOKUP(AD248,Punkte!$B$4:$F$6,3,FALSE)))</f>
        <v>0</v>
      </c>
      <c r="P248" s="259">
        <f t="shared" si="76"/>
        <v>0</v>
      </c>
      <c r="Q248" s="147">
        <f>IF(AND(T248=Punkte!$A$15,U248=Punkte!$B$17),Punkte!$B$19,IF(AND(T248=Punkte!$A$15,U248=Punkte!$C$17),Punkte!$C$19,IF(AND(T248=Punkte!$A$15,U248=Punkte!$D$17),Punkte!$D$19,IF(AND(T248=Punkte!$A$15,U248=Punkte!$E$17),Punkte!$E$19,IF(Kriterien!T248=Punkte!$A$2,Punkte!$B$6, " ")))))</f>
        <v>2</v>
      </c>
      <c r="R248" s="395">
        <f t="shared" si="77"/>
        <v>2</v>
      </c>
      <c r="S248" s="100"/>
      <c r="T248" s="205" t="s">
        <v>123</v>
      </c>
      <c r="U248" s="206">
        <v>2</v>
      </c>
      <c r="V248" s="202"/>
      <c r="W248" s="201">
        <f t="shared" ref="W248:W254" si="112">COUNTIF(E248:K248,$C$306)</f>
        <v>0</v>
      </c>
      <c r="X248" s="201"/>
      <c r="Y248" s="203">
        <f t="shared" si="79"/>
        <v>0</v>
      </c>
      <c r="Z248" s="203">
        <f t="shared" si="80"/>
        <v>0</v>
      </c>
      <c r="AA248" s="203">
        <f t="shared" si="81"/>
        <v>0</v>
      </c>
      <c r="AB248" s="203">
        <f t="shared" si="82"/>
        <v>0</v>
      </c>
      <c r="AC248" s="203">
        <f t="shared" si="83"/>
        <v>0</v>
      </c>
      <c r="AD248" s="204">
        <f t="shared" si="84"/>
        <v>0</v>
      </c>
      <c r="AE248" s="284" t="str">
        <f t="shared" si="85"/>
        <v>x</v>
      </c>
      <c r="AF248" s="285" t="str">
        <f t="shared" si="86"/>
        <v xml:space="preserve"> </v>
      </c>
      <c r="AH248" s="109"/>
    </row>
    <row r="249" spans="1:34" ht="24" customHeight="1">
      <c r="B249" s="34">
        <f t="shared" si="109"/>
        <v>216</v>
      </c>
      <c r="C249" s="369" t="s">
        <v>290</v>
      </c>
      <c r="D249" s="23" t="s">
        <v>280</v>
      </c>
      <c r="E249" s="53"/>
      <c r="F249" s="42"/>
      <c r="G249" s="42"/>
      <c r="H249" s="42"/>
      <c r="I249" s="42"/>
      <c r="J249" s="42"/>
      <c r="K249" s="265"/>
      <c r="L249" s="101"/>
      <c r="M249" s="148" t="str">
        <f>IF(AND(T249=Punkte!$A$15,E249=$C$306,U249=Punkte!$B$17),Punkte!$B$19,IF(AND(T249=Punkte!$A$15,E249=$C$306,U249=Punkte!$C$17),Punkte!$C$19,IF(AND(T249=Punkte!$A$15,E249=$C$306,U249=Punkte!$D$17),Punkte!$D$19,IF(AND(T249=Punkte!$A$15,E249=$C$306,U249=Punkte!$E$17),Punkte!$E$19," "))))</f>
        <v xml:space="preserve"> </v>
      </c>
      <c r="N249" s="149" t="str">
        <f>IF(AND(T249=Punkte!$A$15,F249=$C$306),Punkte!$B$23," ")</f>
        <v xml:space="preserve"> </v>
      </c>
      <c r="O249" s="155">
        <f>IF(ISERROR(IF(AD249&lt;0,,HLOOKUP(AD249,Punkte!$B$4:$F$6,3,FALSE))),,IF(AD249&lt;0,,HLOOKUP(AD249,Punkte!$B$4:$F$6,3,FALSE)))</f>
        <v>0</v>
      </c>
      <c r="P249" s="260">
        <f t="shared" si="76"/>
        <v>0</v>
      </c>
      <c r="Q249" s="150">
        <f>IF(AND(T249=Punkte!$A$15,U249=Punkte!$B$17),Punkte!$B$19,IF(AND(T249=Punkte!$A$15,U249=Punkte!$C$17),Punkte!$C$19,IF(AND(T249=Punkte!$A$15,U249=Punkte!$D$17),Punkte!$D$19,IF(AND(T249=Punkte!$A$15,U249=Punkte!$E$17),Punkte!$E$19,IF(Kriterien!T249=Punkte!$A$2,Punkte!$B$6, " ")))))</f>
        <v>1</v>
      </c>
      <c r="R249" s="396">
        <f t="shared" si="77"/>
        <v>1</v>
      </c>
      <c r="S249" s="100"/>
      <c r="T249" s="195" t="s">
        <v>123</v>
      </c>
      <c r="U249" s="194">
        <v>1</v>
      </c>
      <c r="V249" s="171"/>
      <c r="W249" s="170">
        <f t="shared" si="112"/>
        <v>0</v>
      </c>
      <c r="X249" s="170"/>
      <c r="Y249" s="172">
        <f t="shared" si="79"/>
        <v>0</v>
      </c>
      <c r="Z249" s="172">
        <f t="shared" si="80"/>
        <v>0</v>
      </c>
      <c r="AA249" s="172">
        <f t="shared" si="81"/>
        <v>0</v>
      </c>
      <c r="AB249" s="172">
        <f t="shared" si="82"/>
        <v>0</v>
      </c>
      <c r="AC249" s="172">
        <f t="shared" si="83"/>
        <v>0</v>
      </c>
      <c r="AD249" s="179">
        <f t="shared" si="84"/>
        <v>0</v>
      </c>
      <c r="AE249" s="284" t="str">
        <f t="shared" si="85"/>
        <v>x</v>
      </c>
      <c r="AF249" s="285" t="str">
        <f t="shared" si="86"/>
        <v xml:space="preserve"> </v>
      </c>
      <c r="AH249" s="110"/>
    </row>
    <row r="250" spans="1:34">
      <c r="B250" s="34">
        <f t="shared" si="109"/>
        <v>217</v>
      </c>
      <c r="C250" s="415" t="s">
        <v>295</v>
      </c>
      <c r="D250" s="23" t="s">
        <v>281</v>
      </c>
      <c r="E250" s="42"/>
      <c r="F250" s="42"/>
      <c r="G250" s="42"/>
      <c r="H250" s="42"/>
      <c r="I250" s="42"/>
      <c r="J250" s="42"/>
      <c r="K250" s="265"/>
      <c r="L250" s="101"/>
      <c r="M250" s="148" t="str">
        <f>IF(AND(T250=Punkte!$A$15,E250=$C$306,U250=Punkte!$B$17),Punkte!$B$19,IF(AND(T250=Punkte!$A$15,E250=$C$306,U250=Punkte!$C$17),Punkte!$C$19,IF(AND(T250=Punkte!$A$15,E250=$C$306,U250=Punkte!$D$17),Punkte!$D$19,IF(AND(T250=Punkte!$A$15,E250=$C$306,U250=Punkte!$E$17),Punkte!$E$19," "))))</f>
        <v xml:space="preserve"> </v>
      </c>
      <c r="N250" s="149" t="str">
        <f>IF(AND(T250=Punkte!$A$15,F250=$C$306),Punkte!$B$23," ")</f>
        <v xml:space="preserve"> </v>
      </c>
      <c r="O250" s="155">
        <f>IF(ISERROR(IF(AD250&lt;0,,HLOOKUP(AD250,Punkte!$B$4:$F$6,3,FALSE))),,IF(AD250&lt;0,,HLOOKUP(AD250,Punkte!$B$4:$F$6,3,FALSE)))</f>
        <v>0</v>
      </c>
      <c r="P250" s="260">
        <f t="shared" si="76"/>
        <v>0</v>
      </c>
      <c r="Q250" s="150">
        <f>IF(AND(T250=Punkte!$A$15,U250=Punkte!$B$17),Punkte!$B$19,IF(AND(T250=Punkte!$A$15,U250=Punkte!$C$17),Punkte!$C$19,IF(AND(T250=Punkte!$A$15,U250=Punkte!$D$17),Punkte!$D$19,IF(AND(T250=Punkte!$A$15,U250=Punkte!$E$17),Punkte!$E$19,IF(Kriterien!T250=Punkte!$A$2,Punkte!$B$6, " ")))))</f>
        <v>1</v>
      </c>
      <c r="R250" s="396">
        <f t="shared" si="77"/>
        <v>1</v>
      </c>
      <c r="S250" s="100"/>
      <c r="T250" s="195" t="s">
        <v>123</v>
      </c>
      <c r="U250" s="194">
        <v>1</v>
      </c>
      <c r="V250" s="171"/>
      <c r="W250" s="170">
        <f t="shared" si="112"/>
        <v>0</v>
      </c>
      <c r="X250" s="170"/>
      <c r="Y250" s="172">
        <f t="shared" si="79"/>
        <v>0</v>
      </c>
      <c r="Z250" s="172">
        <f t="shared" si="80"/>
        <v>0</v>
      </c>
      <c r="AA250" s="172">
        <f t="shared" si="81"/>
        <v>0</v>
      </c>
      <c r="AB250" s="172">
        <f t="shared" si="82"/>
        <v>0</v>
      </c>
      <c r="AC250" s="172">
        <f t="shared" si="83"/>
        <v>0</v>
      </c>
      <c r="AD250" s="179">
        <f t="shared" si="84"/>
        <v>0</v>
      </c>
      <c r="AE250" s="284" t="str">
        <f t="shared" si="85"/>
        <v>x</v>
      </c>
      <c r="AF250" s="285" t="str">
        <f t="shared" si="86"/>
        <v xml:space="preserve"> </v>
      </c>
      <c r="AH250" s="109"/>
    </row>
    <row r="251" spans="1:34" ht="25.5">
      <c r="B251" s="34">
        <f t="shared" si="109"/>
        <v>218</v>
      </c>
      <c r="C251" s="453" t="s">
        <v>307</v>
      </c>
      <c r="D251" s="23" t="s">
        <v>282</v>
      </c>
      <c r="E251" s="42"/>
      <c r="F251" s="42"/>
      <c r="G251" s="42"/>
      <c r="H251" s="42"/>
      <c r="I251" s="42"/>
      <c r="J251" s="42"/>
      <c r="K251" s="265"/>
      <c r="L251" s="101"/>
      <c r="M251" s="148" t="str">
        <f>IF(AND(T251=Punkte!$A$15,E251=$C$306,U251=Punkte!$B$17),Punkte!$B$19,IF(AND(T251=Punkte!$A$15,E251=$C$306,U251=Punkte!$C$17),Punkte!$C$19,IF(AND(T251=Punkte!$A$15,E251=$C$306,U251=Punkte!$D$17),Punkte!$D$19,IF(AND(T251=Punkte!$A$15,E251=$C$306,U251=Punkte!$E$17),Punkte!$E$19," "))))</f>
        <v xml:space="preserve"> </v>
      </c>
      <c r="N251" s="149" t="str">
        <f>IF(AND(T251=Punkte!$A$15,F251=$C$306),Punkte!$B$23," ")</f>
        <v xml:space="preserve"> </v>
      </c>
      <c r="O251" s="155">
        <f>IF(ISERROR(IF(AD251&lt;0,,HLOOKUP(AD251,Punkte!$B$4:$F$6,3,FALSE))),,IF(AD251&lt;0,,HLOOKUP(AD251,Punkte!$B$4:$F$6,3,FALSE)))</f>
        <v>0</v>
      </c>
      <c r="P251" s="260">
        <f t="shared" si="76"/>
        <v>0</v>
      </c>
      <c r="Q251" s="150">
        <f>IF(AND(T251=Punkte!$A$15,U251=Punkte!$B$17),Punkte!$B$19,IF(AND(T251=Punkte!$A$15,U251=Punkte!$C$17),Punkte!$C$19,IF(AND(T251=Punkte!$A$15,U251=Punkte!$D$17),Punkte!$D$19,IF(AND(T251=Punkte!$A$15,U251=Punkte!$E$17),Punkte!$E$19,IF(Kriterien!T251=Punkte!$A$2,Punkte!$B$6, " ")))))</f>
        <v>1</v>
      </c>
      <c r="R251" s="396">
        <f t="shared" si="77"/>
        <v>1</v>
      </c>
      <c r="S251" s="100"/>
      <c r="T251" s="195" t="s">
        <v>123</v>
      </c>
      <c r="U251" s="194">
        <v>1</v>
      </c>
      <c r="V251" s="171"/>
      <c r="W251" s="170">
        <f t="shared" si="112"/>
        <v>0</v>
      </c>
      <c r="X251" s="170"/>
      <c r="Y251" s="172">
        <f t="shared" si="79"/>
        <v>0</v>
      </c>
      <c r="Z251" s="172">
        <f t="shared" si="80"/>
        <v>0</v>
      </c>
      <c r="AA251" s="172">
        <f t="shared" si="81"/>
        <v>0</v>
      </c>
      <c r="AB251" s="172">
        <f t="shared" si="82"/>
        <v>0</v>
      </c>
      <c r="AC251" s="172">
        <f t="shared" si="83"/>
        <v>0</v>
      </c>
      <c r="AD251" s="179">
        <f t="shared" si="84"/>
        <v>0</v>
      </c>
      <c r="AE251" s="284" t="str">
        <f t="shared" si="85"/>
        <v>x</v>
      </c>
      <c r="AF251" s="285" t="str">
        <f t="shared" si="86"/>
        <v xml:space="preserve"> </v>
      </c>
      <c r="AH251" s="109"/>
    </row>
    <row r="252" spans="1:34">
      <c r="B252" s="34">
        <f t="shared" si="109"/>
        <v>219</v>
      </c>
      <c r="C252" s="453"/>
      <c r="D252" s="23" t="s">
        <v>283</v>
      </c>
      <c r="E252" s="42"/>
      <c r="F252" s="42"/>
      <c r="G252" s="42"/>
      <c r="H252" s="42"/>
      <c r="I252" s="42"/>
      <c r="J252" s="42"/>
      <c r="K252" s="265"/>
      <c r="L252" s="101"/>
      <c r="M252" s="148" t="str">
        <f>IF(AND(T252=Punkte!$A$15,E252=$C$306,U252=Punkte!$B$17),Punkte!$B$19,IF(AND(T252=Punkte!$A$15,E252=$C$306,U252=Punkte!$C$17),Punkte!$C$19,IF(AND(T252=Punkte!$A$15,E252=$C$306,U252=Punkte!$D$17),Punkte!$D$19,IF(AND(T252=Punkte!$A$15,E252=$C$306,U252=Punkte!$E$17),Punkte!$E$19," "))))</f>
        <v xml:space="preserve"> </v>
      </c>
      <c r="N252" s="149" t="str">
        <f>IF(AND(T252=Punkte!$A$15,F252=$C$306),Punkte!$B$23," ")</f>
        <v xml:space="preserve"> </v>
      </c>
      <c r="O252" s="155">
        <f>IF(ISERROR(IF(AD252&lt;0,,HLOOKUP(AD252,Punkte!$B$4:$F$6,3,FALSE))),,IF(AD252&lt;0,,HLOOKUP(AD252,Punkte!$B$4:$F$6,3,FALSE)))</f>
        <v>0</v>
      </c>
      <c r="P252" s="260">
        <f t="shared" si="76"/>
        <v>0</v>
      </c>
      <c r="Q252" s="150">
        <f>IF(AND(T252=Punkte!$A$15,U252=Punkte!$B$17),Punkte!$B$19,IF(AND(T252=Punkte!$A$15,U252=Punkte!$C$17),Punkte!$C$19,IF(AND(T252=Punkte!$A$15,U252=Punkte!$D$17),Punkte!$D$19,IF(AND(T252=Punkte!$A$15,U252=Punkte!$E$17),Punkte!$E$19,IF(Kriterien!T252=Punkte!$A$2,Punkte!$B$6, " ")))))</f>
        <v>1</v>
      </c>
      <c r="R252" s="396">
        <f t="shared" si="77"/>
        <v>1</v>
      </c>
      <c r="S252" s="100"/>
      <c r="T252" s="195" t="s">
        <v>125</v>
      </c>
      <c r="U252" s="194"/>
      <c r="V252" s="171"/>
      <c r="W252" s="170">
        <f t="shared" si="112"/>
        <v>0</v>
      </c>
      <c r="X252" s="170"/>
      <c r="Y252" s="172">
        <f t="shared" si="79"/>
        <v>0</v>
      </c>
      <c r="Z252" s="172">
        <f t="shared" si="80"/>
        <v>0</v>
      </c>
      <c r="AA252" s="172">
        <f t="shared" si="81"/>
        <v>0</v>
      </c>
      <c r="AB252" s="172">
        <f t="shared" si="82"/>
        <v>0</v>
      </c>
      <c r="AC252" s="172">
        <f t="shared" si="83"/>
        <v>0</v>
      </c>
      <c r="AD252" s="179">
        <f t="shared" si="84"/>
        <v>0</v>
      </c>
      <c r="AE252" s="284" t="str">
        <f t="shared" si="85"/>
        <v xml:space="preserve"> </v>
      </c>
      <c r="AF252" s="285" t="str">
        <f t="shared" si="86"/>
        <v>x</v>
      </c>
      <c r="AH252" s="109"/>
    </row>
    <row r="253" spans="1:34">
      <c r="B253" s="34">
        <f t="shared" si="109"/>
        <v>220</v>
      </c>
      <c r="C253" s="367"/>
      <c r="D253" s="23" t="s">
        <v>284</v>
      </c>
      <c r="E253" s="42"/>
      <c r="F253" s="42"/>
      <c r="G253" s="42"/>
      <c r="H253" s="42"/>
      <c r="I253" s="42"/>
      <c r="J253" s="42"/>
      <c r="K253" s="265"/>
      <c r="L253" s="101"/>
      <c r="M253" s="148" t="str">
        <f>IF(AND(T253=Punkte!$A$15,E253=$C$306,U253=Punkte!$B$17),Punkte!$B$19,IF(AND(T253=Punkte!$A$15,E253=$C$306,U253=Punkte!$C$17),Punkte!$C$19,IF(AND(T253=Punkte!$A$15,E253=$C$306,U253=Punkte!$D$17),Punkte!$D$19,IF(AND(T253=Punkte!$A$15,E253=$C$306,U253=Punkte!$E$17),Punkte!$E$19," "))))</f>
        <v xml:space="preserve"> </v>
      </c>
      <c r="N253" s="149" t="str">
        <f>IF(AND(T253=Punkte!$A$15,F253=$C$306),Punkte!$B$23," ")</f>
        <v xml:space="preserve"> </v>
      </c>
      <c r="O253" s="155">
        <f>IF(ISERROR(IF(AD253&lt;0,,HLOOKUP(AD253,Punkte!$B$4:$F$6,3,FALSE))),,IF(AD253&lt;0,,HLOOKUP(AD253,Punkte!$B$4:$F$6,3,FALSE)))</f>
        <v>0</v>
      </c>
      <c r="P253" s="260">
        <f t="shared" si="76"/>
        <v>0</v>
      </c>
      <c r="Q253" s="150">
        <f>IF(AND(T253=Punkte!$A$15,U253=Punkte!$B$17),Punkte!$B$19,IF(AND(T253=Punkte!$A$15,U253=Punkte!$C$17),Punkte!$C$19,IF(AND(T253=Punkte!$A$15,U253=Punkte!$D$17),Punkte!$D$19,IF(AND(T253=Punkte!$A$15,U253=Punkte!$E$17),Punkte!$E$19,IF(Kriterien!T253=Punkte!$A$2,Punkte!$B$6, " ")))))</f>
        <v>2</v>
      </c>
      <c r="R253" s="396">
        <f t="shared" si="77"/>
        <v>2</v>
      </c>
      <c r="S253" s="100"/>
      <c r="T253" s="195" t="s">
        <v>123</v>
      </c>
      <c r="U253" s="194">
        <v>2</v>
      </c>
      <c r="V253" s="171"/>
      <c r="W253" s="170">
        <f t="shared" si="112"/>
        <v>0</v>
      </c>
      <c r="X253" s="170"/>
      <c r="Y253" s="172">
        <f t="shared" si="79"/>
        <v>0</v>
      </c>
      <c r="Z253" s="172">
        <f t="shared" si="80"/>
        <v>0</v>
      </c>
      <c r="AA253" s="172">
        <f t="shared" si="81"/>
        <v>0</v>
      </c>
      <c r="AB253" s="172">
        <f t="shared" si="82"/>
        <v>0</v>
      </c>
      <c r="AC253" s="172">
        <f t="shared" si="83"/>
        <v>0</v>
      </c>
      <c r="AD253" s="179">
        <f t="shared" si="84"/>
        <v>0</v>
      </c>
      <c r="AE253" s="284" t="str">
        <f t="shared" si="85"/>
        <v>x</v>
      </c>
      <c r="AF253" s="285" t="str">
        <f t="shared" si="86"/>
        <v xml:space="preserve"> </v>
      </c>
    </row>
    <row r="254" spans="1:34" ht="25.5">
      <c r="B254" s="34">
        <f t="shared" si="109"/>
        <v>221</v>
      </c>
      <c r="C254" s="368"/>
      <c r="D254" s="28" t="s">
        <v>287</v>
      </c>
      <c r="E254" s="47"/>
      <c r="F254" s="48"/>
      <c r="G254" s="48"/>
      <c r="H254" s="48"/>
      <c r="I254" s="48"/>
      <c r="J254" s="48"/>
      <c r="K254" s="266"/>
      <c r="L254" s="101"/>
      <c r="M254" s="151" t="str">
        <f>IF(AND(T254=Punkte!$A$15,E254=$C$306,U254=Punkte!$B$17),Punkte!$B$19,IF(AND(T254=Punkte!$A$15,E254=$C$306,U254=Punkte!$C$17),Punkte!$C$19,IF(AND(T254=Punkte!$A$15,E254=$C$306,U254=Punkte!$D$17),Punkte!$D$19,IF(AND(T254=Punkte!$A$15,E254=$C$306,U254=Punkte!$E$17),Punkte!$E$19," "))))</f>
        <v xml:space="preserve"> </v>
      </c>
      <c r="N254" s="152" t="str">
        <f>IF(AND(T254=Punkte!$A$15,F254=$C$306),Punkte!$B$23," ")</f>
        <v xml:space="preserve"> </v>
      </c>
      <c r="O254" s="156">
        <f>IF(ISERROR(IF(AD254&lt;0,,HLOOKUP(AD254,Punkte!$B$4:$F$6,3,FALSE))),,IF(AD254&lt;0,,HLOOKUP(AD254,Punkte!$B$4:$F$6,3,FALSE)))</f>
        <v>0</v>
      </c>
      <c r="P254" s="261">
        <f t="shared" si="76"/>
        <v>0</v>
      </c>
      <c r="Q254" s="153">
        <f>IF(AND(T254=Punkte!$A$15,U254=Punkte!$B$17),Punkte!$B$19,IF(AND(T254=Punkte!$A$15,U254=Punkte!$C$17),Punkte!$C$19,IF(AND(T254=Punkte!$A$15,U254=Punkte!$D$17),Punkte!$D$19,IF(AND(T254=Punkte!$A$15,U254=Punkte!$E$17),Punkte!$E$19,IF(Kriterien!T254=Punkte!$A$2,Punkte!$B$6, " ")))))</f>
        <v>1</v>
      </c>
      <c r="R254" s="397">
        <f t="shared" si="77"/>
        <v>1</v>
      </c>
      <c r="S254" s="100"/>
      <c r="T254" s="196" t="s">
        <v>125</v>
      </c>
      <c r="U254" s="197"/>
      <c r="V254" s="174"/>
      <c r="W254" s="173">
        <f t="shared" si="112"/>
        <v>0</v>
      </c>
      <c r="X254" s="173"/>
      <c r="Y254" s="175">
        <f t="shared" si="79"/>
        <v>0</v>
      </c>
      <c r="Z254" s="175">
        <f t="shared" si="80"/>
        <v>0</v>
      </c>
      <c r="AA254" s="175">
        <f t="shared" si="81"/>
        <v>0</v>
      </c>
      <c r="AB254" s="175">
        <f t="shared" si="82"/>
        <v>0</v>
      </c>
      <c r="AC254" s="175">
        <f t="shared" si="83"/>
        <v>0</v>
      </c>
      <c r="AD254" s="181">
        <f t="shared" si="84"/>
        <v>0</v>
      </c>
      <c r="AE254" s="286" t="str">
        <f t="shared" si="85"/>
        <v xml:space="preserve"> </v>
      </c>
      <c r="AF254" s="287" t="str">
        <f t="shared" si="86"/>
        <v>x</v>
      </c>
    </row>
    <row r="255" spans="1:34" ht="15.75">
      <c r="B255" s="375"/>
      <c r="C255" s="298"/>
      <c r="D255" s="341" t="s">
        <v>263</v>
      </c>
      <c r="E255" s="328"/>
      <c r="F255" s="329"/>
      <c r="G255" s="329"/>
      <c r="H255" s="329"/>
      <c r="I255" s="329"/>
      <c r="J255" s="329"/>
      <c r="K255" s="330"/>
      <c r="L255" s="101"/>
      <c r="M255" s="157">
        <f>IF(AND($D$3=$D$313,$C$250=$C$316),"",SUM(M248:M254))</f>
        <v>0</v>
      </c>
      <c r="N255" s="133">
        <f>IF(AND($D$3=$D$313,$C$250=$C$316),"",SUM(N248:N254))</f>
        <v>0</v>
      </c>
      <c r="O255" s="364">
        <f>IF(AND($D$3=$D$313,$C$250=$C$316),"",SUM(O248:O254))</f>
        <v>0</v>
      </c>
      <c r="P255" s="161">
        <f>IF(AND($D$3=$D$313,$C$250=$C$316),"0",SUM(P248:P254))</f>
        <v>0</v>
      </c>
      <c r="Q255" s="103">
        <f>IF(AND($D$3=$D$313,$C$250=$C$316),"0",SUM(Q248:Q254))</f>
        <v>9</v>
      </c>
      <c r="R255" s="414">
        <f>IFERROR(Q255-P255,"0")</f>
        <v>9</v>
      </c>
      <c r="S255" s="100"/>
      <c r="T255" s="331"/>
      <c r="U255" s="332"/>
      <c r="V255" s="333"/>
      <c r="W255" s="334"/>
      <c r="X255" s="334"/>
      <c r="Y255" s="335"/>
      <c r="Z255" s="335"/>
      <c r="AA255" s="335"/>
      <c r="AB255" s="335"/>
      <c r="AC255" s="335"/>
      <c r="AD255" s="336"/>
      <c r="AE255" s="284"/>
      <c r="AF255" s="285"/>
      <c r="AH255" s="109"/>
    </row>
    <row r="256" spans="1:34" ht="20.25" customHeight="1">
      <c r="B256" s="16"/>
      <c r="C256" s="19"/>
      <c r="D256" s="17"/>
      <c r="E256" s="17"/>
      <c r="F256" s="17"/>
      <c r="G256" s="423" t="s">
        <v>207</v>
      </c>
      <c r="H256" s="424"/>
      <c r="I256" s="425"/>
      <c r="J256" s="426">
        <f>IFERROR(P256/Q256,"")</f>
        <v>0</v>
      </c>
      <c r="K256" s="427"/>
      <c r="L256" s="101"/>
      <c r="M256" s="157">
        <f>IFERROR(M217+M225+M234+M247+M255,"0")</f>
        <v>0</v>
      </c>
      <c r="N256" s="157">
        <f>IFERROR(N217+N225+N234+N247+N255,"0")</f>
        <v>0</v>
      </c>
      <c r="O256" s="157">
        <f>IFERROR(O217+O225+O234+O247+O255,"0")</f>
        <v>0</v>
      </c>
      <c r="P256" s="262">
        <f>IFERROR(P217+P225+P234+P247+P255,"0")</f>
        <v>0</v>
      </c>
      <c r="Q256" s="263">
        <f t="shared" ref="Q256" si="113">IFERROR(Q217+Q225+Q234+Q247+Q255,"")</f>
        <v>54</v>
      </c>
      <c r="R256" s="379">
        <f>IFERROR(Q256-P256,"0")</f>
        <v>54</v>
      </c>
      <c r="S256" s="100"/>
      <c r="T256" s="121" t="s">
        <v>220</v>
      </c>
      <c r="U256" s="115">
        <v>0.75</v>
      </c>
      <c r="V256" s="73"/>
      <c r="W256" s="281">
        <f>IFERROR(Q256*U256,"0")</f>
        <v>40.5</v>
      </c>
      <c r="X256" s="112"/>
      <c r="Y256" s="112"/>
      <c r="Z256" s="112"/>
      <c r="AA256" s="112"/>
      <c r="AB256" s="112"/>
      <c r="AC256" s="112"/>
      <c r="AD256" s="132"/>
      <c r="AE256" s="347"/>
      <c r="AF256" s="348"/>
    </row>
    <row r="257" spans="1:34" ht="45" customHeight="1">
      <c r="B257" s="454" t="s">
        <v>210</v>
      </c>
      <c r="C257" s="455"/>
      <c r="D257" s="437" t="s">
        <v>235</v>
      </c>
      <c r="E257" s="437"/>
      <c r="F257" s="437"/>
      <c r="G257" s="437"/>
      <c r="H257" s="437"/>
      <c r="I257" s="437"/>
      <c r="J257" s="437"/>
      <c r="K257" s="438"/>
      <c r="L257" s="101"/>
      <c r="M257" s="139"/>
      <c r="N257" s="139"/>
      <c r="O257" s="139"/>
      <c r="P257" s="140"/>
      <c r="Q257" s="141"/>
      <c r="R257" s="399"/>
      <c r="S257" s="100"/>
      <c r="T257" s="142"/>
      <c r="U257" s="143"/>
      <c r="V257" s="144"/>
      <c r="W257" s="74"/>
      <c r="X257" s="86"/>
      <c r="Y257" s="126"/>
      <c r="Z257" s="126"/>
      <c r="AA257" s="126"/>
      <c r="AB257" s="126"/>
      <c r="AC257" s="126"/>
      <c r="AD257" s="85"/>
      <c r="AF257" s="109"/>
    </row>
    <row r="258" spans="1:34" s="75" customFormat="1" ht="12" customHeight="1">
      <c r="B258" s="79"/>
      <c r="C258" s="78"/>
      <c r="D258" s="79"/>
      <c r="E258" s="79"/>
      <c r="F258" s="79"/>
      <c r="G258" s="80"/>
      <c r="H258" s="80"/>
      <c r="I258" s="80"/>
      <c r="J258" s="80"/>
      <c r="K258" s="76"/>
      <c r="L258" s="101"/>
      <c r="M258" s="136"/>
      <c r="N258" s="136"/>
      <c r="O258" s="136"/>
      <c r="P258" s="137"/>
      <c r="Q258" s="138"/>
      <c r="R258" s="400"/>
      <c r="S258" s="100"/>
      <c r="T258" s="117"/>
      <c r="U258" s="118"/>
      <c r="V258" s="119"/>
      <c r="W258" s="120"/>
      <c r="X258" s="86"/>
      <c r="Y258" s="81"/>
      <c r="Z258" s="81"/>
      <c r="AA258" s="81"/>
      <c r="AB258" s="81"/>
      <c r="AC258" s="81"/>
      <c r="AD258" s="85"/>
      <c r="AF258" s="134"/>
      <c r="AG258" s="244"/>
      <c r="AH258" s="244"/>
    </row>
    <row r="259" spans="1:34" s="1" customFormat="1" ht="30" customHeight="1">
      <c r="B259" s="228" t="s">
        <v>179</v>
      </c>
      <c r="C259" s="19" t="s">
        <v>178</v>
      </c>
      <c r="D259" s="17"/>
      <c r="E259" s="17"/>
      <c r="F259" s="17"/>
      <c r="G259" s="17"/>
      <c r="H259" s="17"/>
      <c r="I259" s="17"/>
      <c r="J259" s="17"/>
      <c r="K259" s="246"/>
      <c r="L259" s="101"/>
      <c r="M259" s="91"/>
      <c r="N259" s="91"/>
      <c r="O259" s="106"/>
      <c r="P259" s="245"/>
      <c r="Q259" s="91"/>
      <c r="R259" s="401"/>
      <c r="S259" s="100"/>
      <c r="T259" s="96"/>
      <c r="U259" s="91"/>
      <c r="V259" s="91"/>
      <c r="W259" s="17"/>
      <c r="X259" s="106"/>
      <c r="Y259" s="106"/>
      <c r="Z259" s="106"/>
      <c r="AA259" s="106"/>
      <c r="AB259" s="106"/>
      <c r="AC259" s="106"/>
      <c r="AD259" s="92"/>
      <c r="AE259" s="106"/>
      <c r="AF259" s="106"/>
      <c r="AG259" s="243"/>
      <c r="AH259" s="243"/>
    </row>
    <row r="260" spans="1:34" ht="25.5">
      <c r="B260" s="34">
        <f>B254+1</f>
        <v>222</v>
      </c>
      <c r="C260" s="431" t="s">
        <v>176</v>
      </c>
      <c r="D260" s="27" t="s">
        <v>12</v>
      </c>
      <c r="E260" s="51"/>
      <c r="F260" s="52"/>
      <c r="G260" s="52"/>
      <c r="H260" s="52"/>
      <c r="I260" s="52"/>
      <c r="J260" s="52"/>
      <c r="K260" s="249"/>
      <c r="L260" s="101"/>
      <c r="M260" s="145" t="str">
        <f>IF(AND(T260=Punkte!$A$15,E260=$C$306,U260=Punkte!$B$17),Punkte!$B$19,IF(AND(T260=Punkte!$A$15,E260=$C$306,U260=Punkte!$C$17),Punkte!$C$19,IF(AND(T260=Punkte!$A$15,E260=$C$306,U260=Punkte!$D$17),Punkte!$D$19,IF(AND(T260=Punkte!$A$15,E260=$C$306,U260=Punkte!$E$17),Punkte!$E$19," "))))</f>
        <v xml:space="preserve"> </v>
      </c>
      <c r="N260" s="146" t="str">
        <f>IF(AND(T260=Punkte!$A$15,F260=$C$306),Punkte!$B$23," ")</f>
        <v xml:space="preserve"> </v>
      </c>
      <c r="O260" s="154">
        <f>IF(ISERROR(IF(AD260&lt;0,,HLOOKUP(AD260,Punkte!$B$4:$F$6,3,FALSE))),,IF(AD260&lt;0,,HLOOKUP(AD260,Punkte!$B$4:$F$6,3,FALSE)))</f>
        <v>0</v>
      </c>
      <c r="P260" s="259">
        <f t="shared" ref="P260:P289" si="114">SUM(M260:O260)</f>
        <v>0</v>
      </c>
      <c r="Q260" s="147">
        <f>IF(AND(T260=Punkte!$A$15,U260=Punkte!$B$17),Punkte!$B$19,IF(AND(T260=Punkte!$A$15,U260=Punkte!$C$17),Punkte!$C$19,IF(AND(T260=Punkte!$A$15,U260=Punkte!$D$17),Punkte!$D$19,IF(AND(T260=Punkte!$A$15,U260=Punkte!$E$17),Punkte!$E$19,IF(Kriterien!T260=Punkte!$A$2,Punkte!$B$6, " ")))))</f>
        <v>1</v>
      </c>
      <c r="R260" s="395">
        <f>Q260-P260</f>
        <v>1</v>
      </c>
      <c r="S260" s="100"/>
      <c r="T260" s="198" t="s">
        <v>125</v>
      </c>
      <c r="U260" s="193"/>
      <c r="V260" s="168"/>
      <c r="W260" s="167">
        <f t="shared" ref="W260:W274" si="115">COUNTIF(E260:K260,$C$306)</f>
        <v>0</v>
      </c>
      <c r="X260" s="167"/>
      <c r="Y260" s="169">
        <f t="shared" ref="Y260:Y289" si="116">IF(G260="x",G$2,)</f>
        <v>0</v>
      </c>
      <c r="Z260" s="169">
        <f t="shared" ref="Z260:Z289" si="117">IF(H260="x",H$2,)</f>
        <v>0</v>
      </c>
      <c r="AA260" s="169">
        <f t="shared" ref="AA260:AA289" si="118">IF(I260="x",I$2,)</f>
        <v>0</v>
      </c>
      <c r="AB260" s="169">
        <f t="shared" ref="AB260:AB289" si="119">IF(J260="x",J$2,)</f>
        <v>0</v>
      </c>
      <c r="AC260" s="169">
        <f t="shared" ref="AC260:AC289" si="120">IF(K260="x",K$2,)</f>
        <v>0</v>
      </c>
      <c r="AD260" s="177">
        <f t="shared" ref="AD260:AD289" si="121">SUM(Y260:AC260)</f>
        <v>0</v>
      </c>
      <c r="AE260" s="282" t="str">
        <f t="shared" ref="AE260:AE289" si="122">IF(T260="J/N","x", " ")</f>
        <v xml:space="preserve"> </v>
      </c>
      <c r="AF260" s="283" t="str">
        <f t="shared" ref="AF260:AF289" si="123">IF(T260="Skala","x"," ")</f>
        <v>x</v>
      </c>
    </row>
    <row r="261" spans="1:34" ht="25.5">
      <c r="B261" s="34">
        <f>B260+1</f>
        <v>223</v>
      </c>
      <c r="C261" s="432"/>
      <c r="D261" s="23" t="s">
        <v>107</v>
      </c>
      <c r="E261" s="54"/>
      <c r="F261" s="40"/>
      <c r="G261" s="40"/>
      <c r="H261" s="40"/>
      <c r="I261" s="40"/>
      <c r="J261" s="40"/>
      <c r="K261" s="250"/>
      <c r="L261" s="101"/>
      <c r="M261" s="162" t="str">
        <f>IF(AND(T261=Punkte!$A$15,E261=$C$306,U261=Punkte!$B$17),Punkte!$B$19,IF(AND(T261=Punkte!$A$15,E261=$C$306,U261=Punkte!$C$17),Punkte!$C$19,IF(AND(T261=Punkte!$A$15,E261=$C$306,U261=Punkte!$D$17),Punkte!$D$19,IF(AND(T261=Punkte!$A$15,E261=$C$306,U261=Punkte!$E$17),Punkte!$E$19," "))))</f>
        <v xml:space="preserve"> </v>
      </c>
      <c r="N261" s="163" t="str">
        <f>IF(AND(T261=Punkte!$A$15,F261=$C$306),Punkte!$B$23," ")</f>
        <v xml:space="preserve"> </v>
      </c>
      <c r="O261" s="165">
        <f>IF(ISERROR(IF(AD261&lt;0,,HLOOKUP(AD261,Punkte!$B$4:$F$6,3,FALSE))),,IF(AD261&lt;0,,HLOOKUP(AD261,Punkte!$B$4:$F$6,3,FALSE)))</f>
        <v>0</v>
      </c>
      <c r="P261" s="264">
        <f t="shared" si="114"/>
        <v>0</v>
      </c>
      <c r="Q261" s="164">
        <f>IF(AND(T261=Punkte!$A$15,U261=Punkte!$B$17),Punkte!$B$19,IF(AND(T261=Punkte!$A$15,U261=Punkte!$C$17),Punkte!$C$19,IF(AND(T261=Punkte!$A$15,U261=Punkte!$D$17),Punkte!$D$19,IF(AND(T261=Punkte!$A$15,U261=Punkte!$E$17),Punkte!$E$19,IF(Kriterien!T261=Punkte!$A$2,Punkte!$B$6, " ")))))</f>
        <v>1</v>
      </c>
      <c r="R261" s="402">
        <f t="shared" ref="R261:R275" si="124">Q261-P261</f>
        <v>1</v>
      </c>
      <c r="S261" s="100"/>
      <c r="T261" s="195" t="s">
        <v>125</v>
      </c>
      <c r="U261" s="206"/>
      <c r="V261" s="202"/>
      <c r="W261" s="201">
        <f t="shared" si="115"/>
        <v>0</v>
      </c>
      <c r="X261" s="201"/>
      <c r="Y261" s="203">
        <f t="shared" ref="Y261:Y274" si="125">IF(G261="x",G$2,)</f>
        <v>0</v>
      </c>
      <c r="Z261" s="203">
        <f t="shared" ref="Z261:Z274" si="126">IF(H261="x",H$2,)</f>
        <v>0</v>
      </c>
      <c r="AA261" s="203">
        <f t="shared" ref="AA261:AA274" si="127">IF(I261="x",I$2,)</f>
        <v>0</v>
      </c>
      <c r="AB261" s="203">
        <f t="shared" ref="AB261:AB274" si="128">IF(J261="x",J$2,)</f>
        <v>0</v>
      </c>
      <c r="AC261" s="203">
        <f t="shared" ref="AC261:AC274" si="129">IF(K261="x",K$2,)</f>
        <v>0</v>
      </c>
      <c r="AD261" s="204">
        <f t="shared" ref="AD261:AD274" si="130">SUM(Y261:AC261)</f>
        <v>0</v>
      </c>
      <c r="AE261" s="284" t="str">
        <f t="shared" ref="AE261:AE275" si="131">IF(T261="J/N","x", " ")</f>
        <v xml:space="preserve"> </v>
      </c>
      <c r="AF261" s="285" t="str">
        <f t="shared" ref="AF261:AF275" si="132">IF(T261="Skala","x"," ")</f>
        <v>x</v>
      </c>
    </row>
    <row r="262" spans="1:34" ht="25.5">
      <c r="B262" s="34">
        <f t="shared" ref="B262:B289" si="133">B261+1</f>
        <v>224</v>
      </c>
      <c r="C262" s="432"/>
      <c r="D262" s="23" t="s">
        <v>288</v>
      </c>
      <c r="E262" s="54"/>
      <c r="F262" s="40"/>
      <c r="G262" s="40"/>
      <c r="H262" s="40"/>
      <c r="I262" s="40"/>
      <c r="J262" s="40"/>
      <c r="K262" s="250"/>
      <c r="L262" s="101"/>
      <c r="M262" s="162" t="str">
        <f>IF(AND(T262=Punkte!$A$15,E262=$C$306,U262=Punkte!$B$17),Punkte!$B$19,IF(AND(T262=Punkte!$A$15,E262=$C$306,U262=Punkte!$C$17),Punkte!$C$19,IF(AND(T262=Punkte!$A$15,E262=$C$306,U262=Punkte!$D$17),Punkte!$D$19,IF(AND(T262=Punkte!$A$15,E262=$C$306,U262=Punkte!$E$17),Punkte!$E$19," "))))</f>
        <v xml:space="preserve"> </v>
      </c>
      <c r="N262" s="163" t="str">
        <f>IF(AND(T262=Punkte!$A$15,F262=$C$306),Punkte!$B$23," ")</f>
        <v xml:space="preserve"> </v>
      </c>
      <c r="O262" s="165">
        <f>IF(ISERROR(IF(AD262&lt;0,,HLOOKUP(AD262,Punkte!$B$4:$F$6,3,FALSE))),,IF(AD262&lt;0,,HLOOKUP(AD262,Punkte!$B$4:$F$6,3,FALSE)))</f>
        <v>0</v>
      </c>
      <c r="P262" s="264">
        <f t="shared" si="114"/>
        <v>0</v>
      </c>
      <c r="Q262" s="164">
        <f>IF(AND(T262=Punkte!$A$15,U262=Punkte!$B$17),Punkte!$B$19,IF(AND(T262=Punkte!$A$15,U262=Punkte!$C$17),Punkte!$C$19,IF(AND(T262=Punkte!$A$15,U262=Punkte!$D$17),Punkte!$D$19,IF(AND(T262=Punkte!$A$15,U262=Punkte!$E$17),Punkte!$E$19,IF(Kriterien!T262=Punkte!$A$2,Punkte!$B$6, " ")))))</f>
        <v>1</v>
      </c>
      <c r="R262" s="402">
        <f t="shared" si="124"/>
        <v>1</v>
      </c>
      <c r="S262" s="100"/>
      <c r="T262" s="195" t="s">
        <v>125</v>
      </c>
      <c r="U262" s="206"/>
      <c r="V262" s="202"/>
      <c r="W262" s="201">
        <f t="shared" si="115"/>
        <v>0</v>
      </c>
      <c r="X262" s="201"/>
      <c r="Y262" s="203">
        <f t="shared" si="125"/>
        <v>0</v>
      </c>
      <c r="Z262" s="203">
        <f t="shared" si="126"/>
        <v>0</v>
      </c>
      <c r="AA262" s="203">
        <f t="shared" si="127"/>
        <v>0</v>
      </c>
      <c r="AB262" s="203">
        <f t="shared" si="128"/>
        <v>0</v>
      </c>
      <c r="AC262" s="203">
        <f t="shared" si="129"/>
        <v>0</v>
      </c>
      <c r="AD262" s="204">
        <f t="shared" si="130"/>
        <v>0</v>
      </c>
      <c r="AE262" s="284" t="str">
        <f t="shared" si="131"/>
        <v xml:space="preserve"> </v>
      </c>
      <c r="AF262" s="285" t="str">
        <f t="shared" si="132"/>
        <v>x</v>
      </c>
    </row>
    <row r="263" spans="1:34" ht="38.25">
      <c r="A263" t="s">
        <v>155</v>
      </c>
      <c r="B263" s="34">
        <f t="shared" si="133"/>
        <v>225</v>
      </c>
      <c r="C263" s="432"/>
      <c r="D263" s="26" t="s">
        <v>162</v>
      </c>
      <c r="E263" s="54"/>
      <c r="F263" s="40"/>
      <c r="G263" s="40"/>
      <c r="H263" s="40"/>
      <c r="I263" s="40"/>
      <c r="J263" s="40"/>
      <c r="K263" s="250"/>
      <c r="L263" s="101"/>
      <c r="M263" s="162" t="str">
        <f>IF(AND(T263=Punkte!$A$15,E263=$C$306,U263=Punkte!$B$17),Punkte!$B$19,IF(AND(T263=Punkte!$A$15,E263=$C$306,U263=Punkte!$C$17),Punkte!$C$19,IF(AND(T263=Punkte!$A$15,E263=$C$306,U263=Punkte!$D$17),Punkte!$D$19,IF(AND(T263=Punkte!$A$15,E263=$C$306,U263=Punkte!$E$17),Punkte!$E$19," "))))</f>
        <v xml:space="preserve"> </v>
      </c>
      <c r="N263" s="163" t="str">
        <f>IF(AND(T263=Punkte!$A$15,F263=$C$306),Punkte!$B$23," ")</f>
        <v xml:space="preserve"> </v>
      </c>
      <c r="O263" s="165">
        <f>IF(ISERROR(IF(AD263&lt;0,,HLOOKUP(AD263,Punkte!$B$4:$F$6,3,FALSE))),,IF(AD263&lt;0,,HLOOKUP(AD263,Punkte!$B$4:$F$6,3,FALSE)))</f>
        <v>0</v>
      </c>
      <c r="P263" s="264">
        <f t="shared" si="114"/>
        <v>0</v>
      </c>
      <c r="Q263" s="164">
        <f>IF(AND(T263=Punkte!$A$15,U263=Punkte!$B$17),Punkte!$B$19,IF(AND(T263=Punkte!$A$15,U263=Punkte!$C$17),Punkte!$C$19,IF(AND(T263=Punkte!$A$15,U263=Punkte!$D$17),Punkte!$D$19,IF(AND(T263=Punkte!$A$15,U263=Punkte!$E$17),Punkte!$E$19,IF(Kriterien!T263=Punkte!$A$2,Punkte!$B$6, " ")))))</f>
        <v>2</v>
      </c>
      <c r="R263" s="402">
        <f t="shared" si="124"/>
        <v>2</v>
      </c>
      <c r="S263" s="100"/>
      <c r="T263" s="195" t="s">
        <v>123</v>
      </c>
      <c r="U263" s="206">
        <v>2</v>
      </c>
      <c r="V263" s="202"/>
      <c r="W263" s="201">
        <f t="shared" si="115"/>
        <v>0</v>
      </c>
      <c r="X263" s="201"/>
      <c r="Y263" s="203">
        <f t="shared" ref="Y263" si="134">IF(G263="x",G$2,)</f>
        <v>0</v>
      </c>
      <c r="Z263" s="203">
        <f t="shared" ref="Z263" si="135">IF(H263="x",H$2,)</f>
        <v>0</v>
      </c>
      <c r="AA263" s="203">
        <f t="shared" ref="AA263" si="136">IF(I263="x",I$2,)</f>
        <v>0</v>
      </c>
      <c r="AB263" s="203">
        <f t="shared" ref="AB263" si="137">IF(J263="x",J$2,)</f>
        <v>0</v>
      </c>
      <c r="AC263" s="203">
        <f t="shared" ref="AC263" si="138">IF(K263="x",K$2,)</f>
        <v>0</v>
      </c>
      <c r="AD263" s="204">
        <f t="shared" ref="AD263" si="139">SUM(Y263:AC263)</f>
        <v>0</v>
      </c>
      <c r="AE263" s="284" t="str">
        <f t="shared" si="131"/>
        <v>x</v>
      </c>
      <c r="AF263" s="285" t="str">
        <f t="shared" si="132"/>
        <v xml:space="preserve"> </v>
      </c>
    </row>
    <row r="264" spans="1:34" ht="25.5">
      <c r="B264" s="34">
        <f t="shared" si="133"/>
        <v>226</v>
      </c>
      <c r="C264" s="433"/>
      <c r="D264" s="28" t="s">
        <v>129</v>
      </c>
      <c r="E264" s="55"/>
      <c r="F264" s="56"/>
      <c r="G264" s="56"/>
      <c r="H264" s="56"/>
      <c r="I264" s="56"/>
      <c r="J264" s="56"/>
      <c r="K264" s="252"/>
      <c r="L264" s="101"/>
      <c r="M264" s="314" t="str">
        <f>IF(AND(T264=Punkte!$A$15,E264=$C$306,U264=Punkte!$B$17),Punkte!$B$19,IF(AND(T264=Punkte!$A$15,E264=$C$306,U264=Punkte!$C$17),Punkte!$C$19,IF(AND(T264=Punkte!$A$15,E264=$C$306,U264=Punkte!$D$17),Punkte!$D$19,IF(AND(T264=Punkte!$A$15,E264=$C$306,U264=Punkte!$E$17),Punkte!$E$19," "))))</f>
        <v xml:space="preserve"> </v>
      </c>
      <c r="N264" s="315" t="str">
        <f>IF(AND(T264=Punkte!$A$15,F264=$C$306),Punkte!$B$23," ")</f>
        <v xml:space="preserve"> </v>
      </c>
      <c r="O264" s="316">
        <f>IF(ISERROR(IF(AD264&lt;0,,HLOOKUP(AD264,Punkte!$B$4:$F$6,3,FALSE))),,IF(AD264&lt;0,,HLOOKUP(AD264,Punkte!$B$4:$F$6,3,FALSE)))</f>
        <v>0</v>
      </c>
      <c r="P264" s="317">
        <f t="shared" si="114"/>
        <v>0</v>
      </c>
      <c r="Q264" s="318">
        <f>IF(AND(T264=Punkte!$A$15,U264=Punkte!$B$17),Punkte!$B$19,IF(AND(T264=Punkte!$A$15,U264=Punkte!$C$17),Punkte!$C$19,IF(AND(T264=Punkte!$A$15,U264=Punkte!$D$17),Punkte!$D$19,IF(AND(T264=Punkte!$A$15,U264=Punkte!$E$17),Punkte!$E$19,IF(Kriterien!T264=Punkte!$A$2,Punkte!$B$6, " ")))))</f>
        <v>1</v>
      </c>
      <c r="R264" s="406">
        <f t="shared" si="124"/>
        <v>1</v>
      </c>
      <c r="S264" s="100"/>
      <c r="T264" s="196" t="s">
        <v>125</v>
      </c>
      <c r="U264" s="309"/>
      <c r="V264" s="310"/>
      <c r="W264" s="311">
        <f t="shared" si="115"/>
        <v>0</v>
      </c>
      <c r="X264" s="311"/>
      <c r="Y264" s="312">
        <f t="shared" si="125"/>
        <v>0</v>
      </c>
      <c r="Z264" s="312">
        <f t="shared" si="126"/>
        <v>0</v>
      </c>
      <c r="AA264" s="312">
        <f t="shared" si="127"/>
        <v>0</v>
      </c>
      <c r="AB264" s="312">
        <f t="shared" si="128"/>
        <v>0</v>
      </c>
      <c r="AC264" s="312">
        <f t="shared" si="129"/>
        <v>0</v>
      </c>
      <c r="AD264" s="313">
        <f t="shared" si="130"/>
        <v>0</v>
      </c>
      <c r="AE264" s="286" t="str">
        <f t="shared" si="131"/>
        <v xml:space="preserve"> </v>
      </c>
      <c r="AF264" s="287" t="str">
        <f t="shared" si="132"/>
        <v>x</v>
      </c>
    </row>
    <row r="265" spans="1:34" ht="25.5">
      <c r="B265" s="34">
        <f t="shared" si="133"/>
        <v>227</v>
      </c>
      <c r="C265" s="449" t="s">
        <v>308</v>
      </c>
      <c r="D265" s="319" t="s">
        <v>246</v>
      </c>
      <c r="E265" s="49"/>
      <c r="F265" s="50"/>
      <c r="G265" s="50"/>
      <c r="H265" s="50"/>
      <c r="I265" s="50"/>
      <c r="J265" s="50"/>
      <c r="K265" s="268"/>
      <c r="L265" s="101"/>
      <c r="M265" s="162" t="str">
        <f>IF(AND(T265=Punkte!$A$15,E265=$C$306,U265=Punkte!$B$17),Punkte!$B$19,IF(AND(T265=Punkte!$A$15,E265=$C$306,U265=Punkte!$C$17),Punkte!$C$19,IF(AND(T265=Punkte!$A$15,E265=$C$306,U265=Punkte!$D$17),Punkte!$D$19,IF(AND(T265=Punkte!$A$15,E265=$C$306,U265=Punkte!$E$17),Punkte!$E$19," "))))</f>
        <v xml:space="preserve"> </v>
      </c>
      <c r="N265" s="163" t="str">
        <f>IF(AND(T265=Punkte!$A$15,F265=$C$306),Punkte!$B$23," ")</f>
        <v xml:space="preserve"> </v>
      </c>
      <c r="O265" s="165">
        <f>IF(ISERROR(IF(AD265&lt;0,,HLOOKUP(AD265,Punkte!$B$4:$F$6,3,FALSE))),,IF(AD265&lt;0,,HLOOKUP(AD265,Punkte!$B$4:$F$6,3,FALSE)))</f>
        <v>0</v>
      </c>
      <c r="P265" s="264">
        <f t="shared" si="114"/>
        <v>0</v>
      </c>
      <c r="Q265" s="164">
        <f>IF(AND(T265=Punkte!$A$15,U265=Punkte!$B$17),Punkte!$B$19,IF(AND(T265=Punkte!$A$15,U265=Punkte!$C$17),Punkte!$C$19,IF(AND(T265=Punkte!$A$15,U265=Punkte!$D$17),Punkte!$D$19,IF(AND(T265=Punkte!$A$15,U265=Punkte!$E$17),Punkte!$E$19,IF(Kriterien!T265=Punkte!$A$2,Punkte!$B$6, " ")))))</f>
        <v>1</v>
      </c>
      <c r="R265" s="402">
        <f t="shared" si="124"/>
        <v>1</v>
      </c>
      <c r="S265" s="100"/>
      <c r="T265" s="205" t="s">
        <v>123</v>
      </c>
      <c r="U265" s="206">
        <v>1</v>
      </c>
      <c r="V265" s="202"/>
      <c r="W265" s="201">
        <f t="shared" si="115"/>
        <v>0</v>
      </c>
      <c r="X265" s="201"/>
      <c r="Y265" s="203">
        <f t="shared" si="125"/>
        <v>0</v>
      </c>
      <c r="Z265" s="203">
        <f t="shared" si="126"/>
        <v>0</v>
      </c>
      <c r="AA265" s="203">
        <f t="shared" si="127"/>
        <v>0</v>
      </c>
      <c r="AB265" s="203">
        <f t="shared" si="128"/>
        <v>0</v>
      </c>
      <c r="AC265" s="203">
        <f t="shared" si="129"/>
        <v>0</v>
      </c>
      <c r="AD265" s="204">
        <f t="shared" si="130"/>
        <v>0</v>
      </c>
      <c r="AE265" s="284" t="str">
        <f t="shared" si="131"/>
        <v>x</v>
      </c>
      <c r="AF265" s="285" t="str">
        <f t="shared" si="132"/>
        <v xml:space="preserve"> </v>
      </c>
    </row>
    <row r="266" spans="1:34" ht="25.5">
      <c r="B266" s="34">
        <f t="shared" si="133"/>
        <v>228</v>
      </c>
      <c r="C266" s="449"/>
      <c r="D266" s="12" t="s">
        <v>247</v>
      </c>
      <c r="E266" s="49"/>
      <c r="F266" s="50"/>
      <c r="G266" s="50"/>
      <c r="H266" s="50"/>
      <c r="I266" s="50"/>
      <c r="J266" s="50"/>
      <c r="K266" s="268"/>
      <c r="L266" s="101"/>
      <c r="M266" s="162" t="str">
        <f>IF(AND(T266=Punkte!$A$15,E266=$C$306,U266=Punkte!$B$17),Punkte!$B$19,IF(AND(T266=Punkte!$A$15,E266=$C$306,U266=Punkte!$C$17),Punkte!$C$19,IF(AND(T266=Punkte!$A$15,E266=$C$306,U266=Punkte!$D$17),Punkte!$D$19,IF(AND(T266=Punkte!$A$15,E266=$C$306,U266=Punkte!$E$17),Punkte!$E$19," "))))</f>
        <v xml:space="preserve"> </v>
      </c>
      <c r="N266" s="163" t="str">
        <f>IF(AND(T266=Punkte!$A$15,F266=$C$306),Punkte!$B$23," ")</f>
        <v xml:space="preserve"> </v>
      </c>
      <c r="O266" s="165">
        <f>IF(ISERROR(IF(AD266&lt;0,,HLOOKUP(AD266,Punkte!$B$4:$F$6,3,FALSE))),,IF(AD266&lt;0,,HLOOKUP(AD266,Punkte!$B$4:$F$6,3,FALSE)))</f>
        <v>0</v>
      </c>
      <c r="P266" s="264">
        <f t="shared" si="114"/>
        <v>0</v>
      </c>
      <c r="Q266" s="164">
        <f>IF(AND(T266=Punkte!$A$15,U266=Punkte!$B$17),Punkte!$B$19,IF(AND(T266=Punkte!$A$15,U266=Punkte!$C$17),Punkte!$C$19,IF(AND(T266=Punkte!$A$15,U266=Punkte!$D$17),Punkte!$D$19,IF(AND(T266=Punkte!$A$15,U266=Punkte!$E$17),Punkte!$E$19,IF(Kriterien!T266=Punkte!$A$2,Punkte!$B$6, " ")))))</f>
        <v>1</v>
      </c>
      <c r="R266" s="402">
        <f t="shared" si="124"/>
        <v>1</v>
      </c>
      <c r="S266" s="100"/>
      <c r="T266" s="195" t="s">
        <v>123</v>
      </c>
      <c r="U266" s="206">
        <v>1</v>
      </c>
      <c r="V266" s="202"/>
      <c r="W266" s="201">
        <f t="shared" si="115"/>
        <v>0</v>
      </c>
      <c r="X266" s="201"/>
      <c r="Y266" s="203">
        <f t="shared" si="125"/>
        <v>0</v>
      </c>
      <c r="Z266" s="203">
        <f t="shared" si="126"/>
        <v>0</v>
      </c>
      <c r="AA266" s="203">
        <f t="shared" si="127"/>
        <v>0</v>
      </c>
      <c r="AB266" s="203">
        <f t="shared" si="128"/>
        <v>0</v>
      </c>
      <c r="AC266" s="203">
        <f t="shared" si="129"/>
        <v>0</v>
      </c>
      <c r="AD266" s="204">
        <f t="shared" si="130"/>
        <v>0</v>
      </c>
      <c r="AE266" s="284" t="str">
        <f t="shared" si="131"/>
        <v>x</v>
      </c>
      <c r="AF266" s="285" t="str">
        <f t="shared" si="132"/>
        <v xml:space="preserve"> </v>
      </c>
    </row>
    <row r="267" spans="1:34" ht="25.5">
      <c r="B267" s="34">
        <f t="shared" si="133"/>
        <v>229</v>
      </c>
      <c r="C267" s="449"/>
      <c r="D267" s="12" t="s">
        <v>249</v>
      </c>
      <c r="E267" s="49"/>
      <c r="F267" s="50"/>
      <c r="G267" s="50"/>
      <c r="H267" s="50"/>
      <c r="I267" s="50"/>
      <c r="J267" s="50"/>
      <c r="K267" s="268"/>
      <c r="L267" s="101"/>
      <c r="M267" s="162" t="str">
        <f>IF(AND(T267=Punkte!$A$15,E267=$C$306,U267=Punkte!$B$17),Punkte!$B$19,IF(AND(T267=Punkte!$A$15,E267=$C$306,U267=Punkte!$C$17),Punkte!$C$19,IF(AND(T267=Punkte!$A$15,E267=$C$306,U267=Punkte!$D$17),Punkte!$D$19,IF(AND(T267=Punkte!$A$15,E267=$C$306,U267=Punkte!$E$17),Punkte!$E$19," "))))</f>
        <v xml:space="preserve"> </v>
      </c>
      <c r="N267" s="163" t="str">
        <f>IF(AND(T267=Punkte!$A$15,F267=$C$306),Punkte!$B$23," ")</f>
        <v xml:space="preserve"> </v>
      </c>
      <c r="O267" s="165">
        <f>IF(ISERROR(IF(AD267&lt;0,,HLOOKUP(AD267,Punkte!$B$4:$F$6,3,FALSE))),,IF(AD267&lt;0,,HLOOKUP(AD267,Punkte!$B$4:$F$6,3,FALSE)))</f>
        <v>0</v>
      </c>
      <c r="P267" s="264">
        <f t="shared" si="114"/>
        <v>0</v>
      </c>
      <c r="Q267" s="164">
        <f>IF(AND(T267=Punkte!$A$15,U267=Punkte!$B$17),Punkte!$B$19,IF(AND(T267=Punkte!$A$15,U267=Punkte!$C$17),Punkte!$C$19,IF(AND(T267=Punkte!$A$15,U267=Punkte!$D$17),Punkte!$D$19,IF(AND(T267=Punkte!$A$15,U267=Punkte!$E$17),Punkte!$E$19,IF(Kriterien!T267=Punkte!$A$2,Punkte!$B$6, " ")))))</f>
        <v>1</v>
      </c>
      <c r="R267" s="402">
        <f t="shared" si="124"/>
        <v>1</v>
      </c>
      <c r="S267" s="100"/>
      <c r="T267" s="195" t="s">
        <v>125</v>
      </c>
      <c r="U267" s="206"/>
      <c r="V267" s="202"/>
      <c r="W267" s="201">
        <f t="shared" si="115"/>
        <v>0</v>
      </c>
      <c r="X267" s="201"/>
      <c r="Y267" s="203">
        <f t="shared" si="125"/>
        <v>0</v>
      </c>
      <c r="Z267" s="203">
        <f t="shared" si="126"/>
        <v>0</v>
      </c>
      <c r="AA267" s="203">
        <f t="shared" si="127"/>
        <v>0</v>
      </c>
      <c r="AB267" s="203">
        <f t="shared" si="128"/>
        <v>0</v>
      </c>
      <c r="AC267" s="203">
        <f t="shared" si="129"/>
        <v>0</v>
      </c>
      <c r="AD267" s="204">
        <f t="shared" si="130"/>
        <v>0</v>
      </c>
      <c r="AE267" s="284" t="str">
        <f t="shared" si="131"/>
        <v xml:space="preserve"> </v>
      </c>
      <c r="AF267" s="285" t="str">
        <f t="shared" si="132"/>
        <v>x</v>
      </c>
    </row>
    <row r="268" spans="1:34" ht="25.5">
      <c r="B268" s="34">
        <f t="shared" si="133"/>
        <v>230</v>
      </c>
      <c r="C268" s="449"/>
      <c r="D268" s="12" t="s">
        <v>248</v>
      </c>
      <c r="E268" s="49"/>
      <c r="F268" s="50"/>
      <c r="G268" s="50"/>
      <c r="H268" s="50"/>
      <c r="I268" s="50"/>
      <c r="J268" s="50"/>
      <c r="K268" s="268"/>
      <c r="L268" s="101"/>
      <c r="M268" s="162" t="str">
        <f>IF(AND(T268=Punkte!$A$15,E268=$C$306,U268=Punkte!$B$17),Punkte!$B$19,IF(AND(T268=Punkte!$A$15,E268=$C$306,U268=Punkte!$C$17),Punkte!$C$19,IF(AND(T268=Punkte!$A$15,E268=$C$306,U268=Punkte!$D$17),Punkte!$D$19,IF(AND(T268=Punkte!$A$15,E268=$C$306,U268=Punkte!$E$17),Punkte!$E$19," "))))</f>
        <v xml:space="preserve"> </v>
      </c>
      <c r="N268" s="163" t="str">
        <f>IF(AND(T268=Punkte!$A$15,F268=$C$306),Punkte!$B$23," ")</f>
        <v xml:space="preserve"> </v>
      </c>
      <c r="O268" s="165">
        <f>IF(ISERROR(IF(AD268&lt;0,,HLOOKUP(AD268,Punkte!$B$4:$F$6,3,FALSE))),,IF(AD268&lt;0,,HLOOKUP(AD268,Punkte!$B$4:$F$6,3,FALSE)))</f>
        <v>0</v>
      </c>
      <c r="P268" s="264">
        <f t="shared" si="114"/>
        <v>0</v>
      </c>
      <c r="Q268" s="164">
        <f>IF(AND(T268=Punkte!$A$15,U268=Punkte!$B$17),Punkte!$B$19,IF(AND(T268=Punkte!$A$15,U268=Punkte!$C$17),Punkte!$C$19,IF(AND(T268=Punkte!$A$15,U268=Punkte!$D$17),Punkte!$D$19,IF(AND(T268=Punkte!$A$15,U268=Punkte!$E$17),Punkte!$E$19,IF(Kriterien!T268=Punkte!$A$2,Punkte!$B$6, " ")))))</f>
        <v>1</v>
      </c>
      <c r="R268" s="402">
        <f t="shared" si="124"/>
        <v>1</v>
      </c>
      <c r="S268" s="100"/>
      <c r="T268" s="195" t="s">
        <v>123</v>
      </c>
      <c r="U268" s="206">
        <v>1</v>
      </c>
      <c r="V268" s="202"/>
      <c r="W268" s="201">
        <f t="shared" si="115"/>
        <v>0</v>
      </c>
      <c r="X268" s="201"/>
      <c r="Y268" s="203">
        <f t="shared" si="125"/>
        <v>0</v>
      </c>
      <c r="Z268" s="203">
        <f t="shared" si="126"/>
        <v>0</v>
      </c>
      <c r="AA268" s="203">
        <f t="shared" si="127"/>
        <v>0</v>
      </c>
      <c r="AB268" s="203">
        <f t="shared" si="128"/>
        <v>0</v>
      </c>
      <c r="AC268" s="203">
        <f t="shared" si="129"/>
        <v>0</v>
      </c>
      <c r="AD268" s="204">
        <f t="shared" si="130"/>
        <v>0</v>
      </c>
      <c r="AE268" s="284" t="str">
        <f t="shared" si="131"/>
        <v>x</v>
      </c>
      <c r="AF268" s="285" t="str">
        <f t="shared" si="132"/>
        <v xml:space="preserve"> </v>
      </c>
    </row>
    <row r="269" spans="1:34" ht="25.5">
      <c r="B269" s="34">
        <f t="shared" si="133"/>
        <v>231</v>
      </c>
      <c r="C269" s="449"/>
      <c r="D269" s="12" t="s">
        <v>346</v>
      </c>
      <c r="E269" s="49"/>
      <c r="F269" s="50"/>
      <c r="G269" s="50"/>
      <c r="H269" s="50"/>
      <c r="I269" s="50"/>
      <c r="J269" s="50"/>
      <c r="K269" s="268"/>
      <c r="L269" s="101"/>
      <c r="M269" s="162" t="str">
        <f>IF(AND(T269=Punkte!$A$15,E269=$C$306,U269=Punkte!$B$17),Punkte!$B$19,IF(AND(T269=Punkte!$A$15,E269=$C$306,U269=Punkte!$C$17),Punkte!$C$19,IF(AND(T269=Punkte!$A$15,E269=$C$306,U269=Punkte!$D$17),Punkte!$D$19,IF(AND(T269=Punkte!$A$15,E269=$C$306,U269=Punkte!$E$17),Punkte!$E$19," "))))</f>
        <v xml:space="preserve"> </v>
      </c>
      <c r="N269" s="163" t="str">
        <f>IF(AND(T269=Punkte!$A$15,F269=$C$306),Punkte!$B$23," ")</f>
        <v xml:space="preserve"> </v>
      </c>
      <c r="O269" s="165">
        <f>IF(ISERROR(IF(AD269&lt;0,,HLOOKUP(AD269,Punkte!$B$4:$F$6,3,FALSE))),,IF(AD269&lt;0,,HLOOKUP(AD269,Punkte!$B$4:$F$6,3,FALSE)))</f>
        <v>0</v>
      </c>
      <c r="P269" s="264">
        <f t="shared" si="114"/>
        <v>0</v>
      </c>
      <c r="Q269" s="164">
        <f>IF(AND(T269=Punkte!$A$15,U269=Punkte!$B$17),Punkte!$B$19,IF(AND(T269=Punkte!$A$15,U269=Punkte!$C$17),Punkte!$C$19,IF(AND(T269=Punkte!$A$15,U269=Punkte!$D$17),Punkte!$D$19,IF(AND(T269=Punkte!$A$15,U269=Punkte!$E$17),Punkte!$E$19,IF(Kriterien!T269=Punkte!$A$2,Punkte!$B$6, " ")))))</f>
        <v>1</v>
      </c>
      <c r="R269" s="402">
        <f t="shared" si="124"/>
        <v>1</v>
      </c>
      <c r="S269" s="100"/>
      <c r="T269" s="195" t="s">
        <v>125</v>
      </c>
      <c r="U269" s="206"/>
      <c r="V269" s="202"/>
      <c r="W269" s="201">
        <f t="shared" si="115"/>
        <v>0</v>
      </c>
      <c r="X269" s="201"/>
      <c r="Y269" s="203">
        <f t="shared" si="125"/>
        <v>0</v>
      </c>
      <c r="Z269" s="203">
        <f t="shared" si="126"/>
        <v>0</v>
      </c>
      <c r="AA269" s="203">
        <f t="shared" si="127"/>
        <v>0</v>
      </c>
      <c r="AB269" s="203">
        <f t="shared" si="128"/>
        <v>0</v>
      </c>
      <c r="AC269" s="203">
        <f t="shared" si="129"/>
        <v>0</v>
      </c>
      <c r="AD269" s="204">
        <f t="shared" si="130"/>
        <v>0</v>
      </c>
      <c r="AE269" s="284" t="str">
        <f t="shared" si="131"/>
        <v xml:space="preserve"> </v>
      </c>
      <c r="AF269" s="285" t="str">
        <f t="shared" si="132"/>
        <v>x</v>
      </c>
    </row>
    <row r="270" spans="1:34" ht="38.25">
      <c r="B270" s="34">
        <f t="shared" si="133"/>
        <v>232</v>
      </c>
      <c r="C270" s="449"/>
      <c r="D270" s="12" t="s">
        <v>250</v>
      </c>
      <c r="E270" s="49"/>
      <c r="F270" s="50"/>
      <c r="G270" s="50"/>
      <c r="H270" s="50"/>
      <c r="I270" s="50"/>
      <c r="J270" s="50"/>
      <c r="K270" s="268"/>
      <c r="L270" s="101"/>
      <c r="M270" s="162" t="str">
        <f>IF(AND(T270=Punkte!$A$15,E270=$C$306,U270=Punkte!$B$17),Punkte!$B$19,IF(AND(T270=Punkte!$A$15,E270=$C$306,U270=Punkte!$C$17),Punkte!$C$19,IF(AND(T270=Punkte!$A$15,E270=$C$306,U270=Punkte!$D$17),Punkte!$D$19,IF(AND(T270=Punkte!$A$15,E270=$C$306,U270=Punkte!$E$17),Punkte!$E$19," "))))</f>
        <v xml:space="preserve"> </v>
      </c>
      <c r="N270" s="163" t="str">
        <f>IF(AND(T270=Punkte!$A$15,F270=$C$306),Punkte!$B$23," ")</f>
        <v xml:space="preserve"> </v>
      </c>
      <c r="O270" s="165">
        <f>IF(ISERROR(IF(AD270&lt;0,,HLOOKUP(AD270,Punkte!$B$4:$F$6,3,FALSE))),,IF(AD270&lt;0,,HLOOKUP(AD270,Punkte!$B$4:$F$6,3,FALSE)))</f>
        <v>0</v>
      </c>
      <c r="P270" s="264">
        <f t="shared" si="114"/>
        <v>0</v>
      </c>
      <c r="Q270" s="164">
        <f>IF(AND(T270=Punkte!$A$15,U270=Punkte!$B$17),Punkte!$B$19,IF(AND(T270=Punkte!$A$15,U270=Punkte!$C$17),Punkte!$C$19,IF(AND(T270=Punkte!$A$15,U270=Punkte!$D$17),Punkte!$D$19,IF(AND(T270=Punkte!$A$15,U270=Punkte!$E$17),Punkte!$E$19,IF(Kriterien!T270=Punkte!$A$2,Punkte!$B$6, " ")))))</f>
        <v>1</v>
      </c>
      <c r="R270" s="402">
        <f t="shared" si="124"/>
        <v>1</v>
      </c>
      <c r="S270" s="100"/>
      <c r="T270" s="195" t="s">
        <v>125</v>
      </c>
      <c r="U270" s="206"/>
      <c r="V270" s="202"/>
      <c r="W270" s="201">
        <f t="shared" si="115"/>
        <v>0</v>
      </c>
      <c r="X270" s="201"/>
      <c r="Y270" s="203">
        <f t="shared" si="125"/>
        <v>0</v>
      </c>
      <c r="Z270" s="203">
        <f t="shared" si="126"/>
        <v>0</v>
      </c>
      <c r="AA270" s="203">
        <f t="shared" si="127"/>
        <v>0</v>
      </c>
      <c r="AB270" s="203">
        <f t="shared" si="128"/>
        <v>0</v>
      </c>
      <c r="AC270" s="203">
        <f t="shared" si="129"/>
        <v>0</v>
      </c>
      <c r="AD270" s="204">
        <f t="shared" si="130"/>
        <v>0</v>
      </c>
      <c r="AE270" s="284" t="str">
        <f t="shared" si="131"/>
        <v xml:space="preserve"> </v>
      </c>
      <c r="AF270" s="285" t="str">
        <f t="shared" si="132"/>
        <v>x</v>
      </c>
    </row>
    <row r="271" spans="1:34" ht="25.5">
      <c r="B271" s="34">
        <f t="shared" si="133"/>
        <v>233</v>
      </c>
      <c r="C271" s="449"/>
      <c r="D271" s="12" t="s">
        <v>251</v>
      </c>
      <c r="E271" s="49"/>
      <c r="F271" s="50"/>
      <c r="G271" s="50"/>
      <c r="H271" s="50"/>
      <c r="I271" s="50"/>
      <c r="J271" s="50"/>
      <c r="K271" s="268"/>
      <c r="L271" s="101"/>
      <c r="M271" s="162" t="str">
        <f>IF(AND(T271=Punkte!$A$15,E271=$C$306,U271=Punkte!$B$17),Punkte!$B$19,IF(AND(T271=Punkte!$A$15,E271=$C$306,U271=Punkte!$C$17),Punkte!$C$19,IF(AND(T271=Punkte!$A$15,E271=$C$306,U271=Punkte!$D$17),Punkte!$D$19,IF(AND(T271=Punkte!$A$15,E271=$C$306,U271=Punkte!$E$17),Punkte!$E$19," "))))</f>
        <v xml:space="preserve"> </v>
      </c>
      <c r="N271" s="163" t="str">
        <f>IF(AND(T271=Punkte!$A$15,F271=$C$306),Punkte!$B$23," ")</f>
        <v xml:space="preserve"> </v>
      </c>
      <c r="O271" s="165">
        <f>IF(ISERROR(IF(AD271&lt;0,,HLOOKUP(AD271,Punkte!$B$4:$F$6,3,FALSE))),,IF(AD271&lt;0,,HLOOKUP(AD271,Punkte!$B$4:$F$6,3,FALSE)))</f>
        <v>0</v>
      </c>
      <c r="P271" s="264">
        <f t="shared" si="114"/>
        <v>0</v>
      </c>
      <c r="Q271" s="164">
        <f>IF(AND(T271=Punkte!$A$15,U271=Punkte!$B$17),Punkte!$B$19,IF(AND(T271=Punkte!$A$15,U271=Punkte!$C$17),Punkte!$C$19,IF(AND(T271=Punkte!$A$15,U271=Punkte!$D$17),Punkte!$D$19,IF(AND(T271=Punkte!$A$15,U271=Punkte!$E$17),Punkte!$E$19,IF(Kriterien!T271=Punkte!$A$2,Punkte!$B$6, " ")))))</f>
        <v>1</v>
      </c>
      <c r="R271" s="402">
        <f t="shared" si="124"/>
        <v>1</v>
      </c>
      <c r="S271" s="100"/>
      <c r="T271" s="195" t="s">
        <v>125</v>
      </c>
      <c r="U271" s="206"/>
      <c r="V271" s="202"/>
      <c r="W271" s="201">
        <f t="shared" si="115"/>
        <v>0</v>
      </c>
      <c r="X271" s="201"/>
      <c r="Y271" s="203">
        <f t="shared" si="125"/>
        <v>0</v>
      </c>
      <c r="Z271" s="203">
        <f t="shared" si="126"/>
        <v>0</v>
      </c>
      <c r="AA271" s="203">
        <f t="shared" si="127"/>
        <v>0</v>
      </c>
      <c r="AB271" s="203">
        <f t="shared" si="128"/>
        <v>0</v>
      </c>
      <c r="AC271" s="203">
        <f t="shared" si="129"/>
        <v>0</v>
      </c>
      <c r="AD271" s="204">
        <f t="shared" si="130"/>
        <v>0</v>
      </c>
      <c r="AE271" s="284" t="str">
        <f t="shared" si="131"/>
        <v xml:space="preserve"> </v>
      </c>
      <c r="AF271" s="285" t="str">
        <f t="shared" si="132"/>
        <v>x</v>
      </c>
    </row>
    <row r="272" spans="1:34" ht="25.5">
      <c r="B272" s="34">
        <f t="shared" si="133"/>
        <v>234</v>
      </c>
      <c r="C272" s="449"/>
      <c r="D272" s="12" t="s">
        <v>347</v>
      </c>
      <c r="E272" s="49"/>
      <c r="F272" s="50"/>
      <c r="G272" s="50"/>
      <c r="H272" s="50"/>
      <c r="I272" s="50"/>
      <c r="J272" s="50"/>
      <c r="K272" s="268"/>
      <c r="L272" s="101"/>
      <c r="M272" s="162" t="str">
        <f>IF(AND(T272=Punkte!$A$15,E272=$C$306,U272=Punkte!$B$17),Punkte!$B$19,IF(AND(T272=Punkte!$A$15,E272=$C$306,U272=Punkte!$C$17),Punkte!$C$19,IF(AND(T272=Punkte!$A$15,E272=$C$306,U272=Punkte!$D$17),Punkte!$D$19,IF(AND(T272=Punkte!$A$15,E272=$C$306,U272=Punkte!$E$17),Punkte!$E$19," "))))</f>
        <v xml:space="preserve"> </v>
      </c>
      <c r="N272" s="163" t="str">
        <f>IF(AND(T272=Punkte!$A$15,F272=$C$306),Punkte!$B$23," ")</f>
        <v xml:space="preserve"> </v>
      </c>
      <c r="O272" s="165">
        <f>IF(ISERROR(IF(AD272&lt;0,,HLOOKUP(AD272,Punkte!$B$4:$F$6,3,FALSE))),,IF(AD272&lt;0,,HLOOKUP(AD272,Punkte!$B$4:$F$6,3,FALSE)))</f>
        <v>0</v>
      </c>
      <c r="P272" s="264">
        <f t="shared" si="114"/>
        <v>0</v>
      </c>
      <c r="Q272" s="164">
        <f>IF(AND(T272=Punkte!$A$15,U272=Punkte!$B$17),Punkte!$B$19,IF(AND(T272=Punkte!$A$15,U272=Punkte!$C$17),Punkte!$C$19,IF(AND(T272=Punkte!$A$15,U272=Punkte!$D$17),Punkte!$D$19,IF(AND(T272=Punkte!$A$15,U272=Punkte!$E$17),Punkte!$E$19,IF(Kriterien!T272=Punkte!$A$2,Punkte!$B$6, " ")))))</f>
        <v>1</v>
      </c>
      <c r="R272" s="402">
        <f t="shared" si="124"/>
        <v>1</v>
      </c>
      <c r="S272" s="100"/>
      <c r="T272" s="195" t="s">
        <v>123</v>
      </c>
      <c r="U272" s="206">
        <v>1</v>
      </c>
      <c r="V272" s="202"/>
      <c r="W272" s="201">
        <f t="shared" si="115"/>
        <v>0</v>
      </c>
      <c r="X272" s="201"/>
      <c r="Y272" s="203">
        <f t="shared" si="125"/>
        <v>0</v>
      </c>
      <c r="Z272" s="203">
        <f t="shared" si="126"/>
        <v>0</v>
      </c>
      <c r="AA272" s="203">
        <f t="shared" si="127"/>
        <v>0</v>
      </c>
      <c r="AB272" s="203">
        <f t="shared" si="128"/>
        <v>0</v>
      </c>
      <c r="AC272" s="203">
        <f t="shared" si="129"/>
        <v>0</v>
      </c>
      <c r="AD272" s="204">
        <f t="shared" si="130"/>
        <v>0</v>
      </c>
      <c r="AE272" s="284" t="str">
        <f t="shared" si="131"/>
        <v>x</v>
      </c>
      <c r="AF272" s="285" t="str">
        <f t="shared" si="132"/>
        <v xml:space="preserve"> </v>
      </c>
    </row>
    <row r="273" spans="2:32" ht="38.25">
      <c r="B273" s="34">
        <f t="shared" si="133"/>
        <v>235</v>
      </c>
      <c r="C273" s="449"/>
      <c r="D273" s="12" t="s">
        <v>252</v>
      </c>
      <c r="E273" s="49"/>
      <c r="F273" s="50"/>
      <c r="G273" s="50"/>
      <c r="H273" s="50"/>
      <c r="I273" s="50"/>
      <c r="J273" s="50"/>
      <c r="K273" s="268"/>
      <c r="L273" s="101"/>
      <c r="M273" s="162" t="str">
        <f>IF(AND(T273=Punkte!$A$15,E273=$C$306,U273=Punkte!$B$17),Punkte!$B$19,IF(AND(T273=Punkte!$A$15,E273=$C$306,U273=Punkte!$C$17),Punkte!$C$19,IF(AND(T273=Punkte!$A$15,E273=$C$306,U273=Punkte!$D$17),Punkte!$D$19,IF(AND(T273=Punkte!$A$15,E273=$C$306,U273=Punkte!$E$17),Punkte!$E$19," "))))</f>
        <v xml:space="preserve"> </v>
      </c>
      <c r="N273" s="163" t="str">
        <f>IF(AND(T273=Punkte!$A$15,F273=$C$306),Punkte!$B$23," ")</f>
        <v xml:space="preserve"> </v>
      </c>
      <c r="O273" s="165">
        <f>IF(ISERROR(IF(AD273&lt;0,,HLOOKUP(AD273,Punkte!$B$4:$F$6,3,FALSE))),,IF(AD273&lt;0,,HLOOKUP(AD273,Punkte!$B$4:$F$6,3,FALSE)))</f>
        <v>0</v>
      </c>
      <c r="P273" s="264">
        <f t="shared" si="114"/>
        <v>0</v>
      </c>
      <c r="Q273" s="164">
        <f>IF(AND(T273=Punkte!$A$15,U273=Punkte!$B$17),Punkte!$B$19,IF(AND(T273=Punkte!$A$15,U273=Punkte!$C$17),Punkte!$C$19,IF(AND(T273=Punkte!$A$15,U273=Punkte!$D$17),Punkte!$D$19,IF(AND(T273=Punkte!$A$15,U273=Punkte!$E$17),Punkte!$E$19,IF(Kriterien!T273=Punkte!$A$2,Punkte!$B$6, " ")))))</f>
        <v>1</v>
      </c>
      <c r="R273" s="402">
        <f t="shared" si="124"/>
        <v>1</v>
      </c>
      <c r="S273" s="100"/>
      <c r="T273" s="195" t="s">
        <v>123</v>
      </c>
      <c r="U273" s="206">
        <v>1</v>
      </c>
      <c r="V273" s="202"/>
      <c r="W273" s="201">
        <f t="shared" si="115"/>
        <v>0</v>
      </c>
      <c r="X273" s="201"/>
      <c r="Y273" s="203">
        <f t="shared" si="125"/>
        <v>0</v>
      </c>
      <c r="Z273" s="203">
        <f t="shared" si="126"/>
        <v>0</v>
      </c>
      <c r="AA273" s="203">
        <f t="shared" si="127"/>
        <v>0</v>
      </c>
      <c r="AB273" s="203">
        <f t="shared" si="128"/>
        <v>0</v>
      </c>
      <c r="AC273" s="203">
        <f t="shared" si="129"/>
        <v>0</v>
      </c>
      <c r="AD273" s="204">
        <f t="shared" si="130"/>
        <v>0</v>
      </c>
      <c r="AE273" s="284" t="str">
        <f t="shared" si="131"/>
        <v>x</v>
      </c>
      <c r="AF273" s="285" t="str">
        <f t="shared" si="132"/>
        <v xml:space="preserve"> </v>
      </c>
    </row>
    <row r="274" spans="2:32" ht="25.5">
      <c r="B274" s="34">
        <f t="shared" si="133"/>
        <v>236</v>
      </c>
      <c r="C274" s="449"/>
      <c r="D274" s="30" t="s">
        <v>355</v>
      </c>
      <c r="E274" s="61"/>
      <c r="F274" s="62"/>
      <c r="G274" s="62"/>
      <c r="H274" s="62"/>
      <c r="I274" s="62"/>
      <c r="J274" s="62"/>
      <c r="K274" s="255"/>
      <c r="L274" s="101"/>
      <c r="M274" s="151" t="str">
        <f>IF(AND(T274=Punkte!$A$15,E274=$C$306,U274=Punkte!$B$17),Punkte!$B$19,IF(AND(T274=Punkte!$A$15,E274=$C$306,U274=Punkte!$C$17),Punkte!$C$19,IF(AND(T274=Punkte!$A$15,E274=$C$306,U274=Punkte!$D$17),Punkte!$D$19,IF(AND(T274=Punkte!$A$15,E274=$C$306,U274=Punkte!$E$17),Punkte!$E$19," "))))</f>
        <v xml:space="preserve"> </v>
      </c>
      <c r="N274" s="152" t="str">
        <f>IF(AND(T274=Punkte!$A$15,F274=$C$306),Punkte!$B$23," ")</f>
        <v xml:space="preserve"> </v>
      </c>
      <c r="O274" s="156">
        <f>IF(ISERROR(IF(AD274&lt;0,,HLOOKUP(AD274,Punkte!$B$4:$F$6,3,FALSE))),,IF(AD274&lt;0,,HLOOKUP(AD274,Punkte!$B$4:$F$6,3,FALSE)))</f>
        <v>0</v>
      </c>
      <c r="P274" s="261">
        <f t="shared" si="114"/>
        <v>0</v>
      </c>
      <c r="Q274" s="153">
        <f>IF(AND(T274=Punkte!$A$15,U274=Punkte!$B$17),Punkte!$B$19,IF(AND(T274=Punkte!$A$15,U274=Punkte!$C$17),Punkte!$C$19,IF(AND(T274=Punkte!$A$15,U274=Punkte!$D$17),Punkte!$D$19,IF(AND(T274=Punkte!$A$15,U274=Punkte!$E$17),Punkte!$E$19,IF(Kriterien!T274=Punkte!$A$2,Punkte!$B$6, " ")))))</f>
        <v>1</v>
      </c>
      <c r="R274" s="397">
        <f t="shared" si="124"/>
        <v>1</v>
      </c>
      <c r="S274" s="100"/>
      <c r="T274" s="196" t="s">
        <v>125</v>
      </c>
      <c r="U274" s="309"/>
      <c r="V274" s="310"/>
      <c r="W274" s="311">
        <f t="shared" si="115"/>
        <v>0</v>
      </c>
      <c r="X274" s="311"/>
      <c r="Y274" s="312">
        <f t="shared" si="125"/>
        <v>0</v>
      </c>
      <c r="Z274" s="312">
        <f t="shared" si="126"/>
        <v>0</v>
      </c>
      <c r="AA274" s="312">
        <f t="shared" si="127"/>
        <v>0</v>
      </c>
      <c r="AB274" s="312">
        <f t="shared" si="128"/>
        <v>0</v>
      </c>
      <c r="AC274" s="312">
        <f t="shared" si="129"/>
        <v>0</v>
      </c>
      <c r="AD274" s="313">
        <f t="shared" si="130"/>
        <v>0</v>
      </c>
      <c r="AE274" s="286" t="str">
        <f t="shared" si="131"/>
        <v xml:space="preserve"> </v>
      </c>
      <c r="AF274" s="287" t="str">
        <f t="shared" si="132"/>
        <v>x</v>
      </c>
    </row>
    <row r="275" spans="2:32">
      <c r="B275" s="34">
        <f t="shared" si="133"/>
        <v>237</v>
      </c>
      <c r="C275" s="431" t="s">
        <v>231</v>
      </c>
      <c r="D275" s="22" t="s">
        <v>62</v>
      </c>
      <c r="E275" s="54"/>
      <c r="F275" s="40"/>
      <c r="G275" s="40"/>
      <c r="H275" s="40"/>
      <c r="I275" s="40"/>
      <c r="J275" s="40"/>
      <c r="K275" s="250"/>
      <c r="L275" s="101"/>
      <c r="M275" s="162" t="str">
        <f>IF(AND(T275=Punkte!$A$15,E275=$C$306,U275=Punkte!$B$17),Punkte!$B$19,IF(AND(T275=Punkte!$A$15,E275=$C$306,U275=Punkte!$C$17),Punkte!$C$19,IF(AND(T275=Punkte!$A$15,E275=$C$306,U275=Punkte!$D$17),Punkte!$D$19,IF(AND(T275=Punkte!$A$15,E275=$C$306,U275=Punkte!$E$17),Punkte!$E$19," "))))</f>
        <v xml:space="preserve"> </v>
      </c>
      <c r="N275" s="163" t="str">
        <f>IF(AND(T275=Punkte!$A$15,F275=$C$306),Punkte!$B$23," ")</f>
        <v xml:space="preserve"> </v>
      </c>
      <c r="O275" s="165">
        <f>IF(ISERROR(IF(AD275&lt;0,,HLOOKUP(AD275,Punkte!$B$4:$F$6,3,FALSE))),,IF(AD275&lt;0,,HLOOKUP(AD275,Punkte!$B$4:$F$6,3,FALSE)))</f>
        <v>0</v>
      </c>
      <c r="P275" s="264">
        <f t="shared" si="114"/>
        <v>0</v>
      </c>
      <c r="Q275" s="164">
        <f>IF(AND(T275=Punkte!$A$15,U275=Punkte!$B$17),Punkte!$B$19,IF(AND(T275=Punkte!$A$15,U275=Punkte!$C$17),Punkte!$C$19,IF(AND(T275=Punkte!$A$15,U275=Punkte!$D$17),Punkte!$D$19,IF(AND(T275=Punkte!$A$15,U275=Punkte!$E$17),Punkte!$E$19,IF(Kriterien!T275=Punkte!$A$2,Punkte!$B$6, " ")))))</f>
        <v>1</v>
      </c>
      <c r="R275" s="402">
        <f t="shared" si="124"/>
        <v>1</v>
      </c>
      <c r="S275" s="100"/>
      <c r="T275" s="205" t="s">
        <v>125</v>
      </c>
      <c r="U275" s="206"/>
      <c r="V275" s="202"/>
      <c r="W275" s="201">
        <f t="shared" ref="W275" si="140">COUNTIF(E275:K275,$C$306)</f>
        <v>0</v>
      </c>
      <c r="X275" s="201"/>
      <c r="Y275" s="203">
        <f t="shared" ref="Y275" si="141">IF(G275="x",G$2,)</f>
        <v>0</v>
      </c>
      <c r="Z275" s="203">
        <f t="shared" ref="Z275" si="142">IF(H275="x",H$2,)</f>
        <v>0</v>
      </c>
      <c r="AA275" s="203">
        <f t="shared" ref="AA275" si="143">IF(I275="x",I$2,)</f>
        <v>0</v>
      </c>
      <c r="AB275" s="203">
        <f t="shared" ref="AB275" si="144">IF(J275="x",J$2,)</f>
        <v>0</v>
      </c>
      <c r="AC275" s="203">
        <f t="shared" ref="AC275" si="145">IF(K275="x",K$2,)</f>
        <v>0</v>
      </c>
      <c r="AD275" s="204">
        <f t="shared" ref="AD275" si="146">SUM(Y275:AC275)</f>
        <v>0</v>
      </c>
      <c r="AE275" s="284" t="str">
        <f t="shared" si="131"/>
        <v xml:space="preserve"> </v>
      </c>
      <c r="AF275" s="285" t="str">
        <f t="shared" si="132"/>
        <v>x</v>
      </c>
    </row>
    <row r="276" spans="2:32">
      <c r="B276" s="34">
        <f t="shared" si="133"/>
        <v>238</v>
      </c>
      <c r="C276" s="432"/>
      <c r="D276" s="23" t="s">
        <v>354</v>
      </c>
      <c r="E276" s="53"/>
      <c r="F276" s="42"/>
      <c r="G276" s="42"/>
      <c r="H276" s="42"/>
      <c r="I276" s="42"/>
      <c r="J276" s="42"/>
      <c r="K276" s="265"/>
      <c r="L276" s="101"/>
      <c r="M276" s="148" t="str">
        <f>IF(AND(T276=Punkte!$A$15,E276=$C$306,U276=Punkte!$B$17),Punkte!$B$19,IF(AND(T276=Punkte!$A$15,E276=$C$306,U276=Punkte!$C$17),Punkte!$C$19,IF(AND(T276=Punkte!$A$15,E276=$C$306,U276=Punkte!$D$17),Punkte!$D$19,IF(AND(T276=Punkte!$A$15,E276=$C$306,U276=Punkte!$E$17),Punkte!$E$19," "))))</f>
        <v xml:space="preserve"> </v>
      </c>
      <c r="N276" s="149" t="str">
        <f>IF(AND(T276=Punkte!$A$15,F276=$C$306),Punkte!$B$23," ")</f>
        <v xml:space="preserve"> </v>
      </c>
      <c r="O276" s="155">
        <f>IF(ISERROR(IF(AD276&lt;0,,HLOOKUP(AD276,Punkte!$B$4:$F$6,3,FALSE))),,IF(AD276&lt;0,,HLOOKUP(AD276,Punkte!$B$4:$F$6,3,FALSE)))</f>
        <v>0</v>
      </c>
      <c r="P276" s="260">
        <f t="shared" si="114"/>
        <v>0</v>
      </c>
      <c r="Q276" s="150">
        <f>IF(AND(T276=Punkte!$A$15,U276=Punkte!$B$17),Punkte!$B$19,IF(AND(T276=Punkte!$A$15,U276=Punkte!$C$17),Punkte!$C$19,IF(AND(T276=Punkte!$A$15,U276=Punkte!$D$17),Punkte!$D$19,IF(AND(T276=Punkte!$A$15,U276=Punkte!$E$17),Punkte!$E$19,IF(Kriterien!T276=Punkte!$A$2,Punkte!$B$6, " ")))))</f>
        <v>1</v>
      </c>
      <c r="R276" s="396">
        <f t="shared" ref="R276:R290" si="147">Q276-P276</f>
        <v>1</v>
      </c>
      <c r="S276" s="100"/>
      <c r="T276" s="195" t="s">
        <v>125</v>
      </c>
      <c r="U276" s="194"/>
      <c r="V276" s="171"/>
      <c r="W276" s="170">
        <f t="shared" ref="W276:W289" si="148">COUNTIF(E276:K276,$C$306)</f>
        <v>0</v>
      </c>
      <c r="X276" s="170"/>
      <c r="Y276" s="172">
        <f t="shared" si="116"/>
        <v>0</v>
      </c>
      <c r="Z276" s="172">
        <f t="shared" si="117"/>
        <v>0</v>
      </c>
      <c r="AA276" s="172">
        <f t="shared" si="118"/>
        <v>0</v>
      </c>
      <c r="AB276" s="172">
        <f t="shared" si="119"/>
        <v>0</v>
      </c>
      <c r="AC276" s="172">
        <f t="shared" si="120"/>
        <v>0</v>
      </c>
      <c r="AD276" s="179">
        <f t="shared" si="121"/>
        <v>0</v>
      </c>
      <c r="AE276" s="284" t="str">
        <f t="shared" si="122"/>
        <v xml:space="preserve"> </v>
      </c>
      <c r="AF276" s="285" t="str">
        <f t="shared" si="123"/>
        <v>x</v>
      </c>
    </row>
    <row r="277" spans="2:32">
      <c r="B277" s="34">
        <f t="shared" si="133"/>
        <v>239</v>
      </c>
      <c r="C277" s="432"/>
      <c r="D277" s="23" t="s">
        <v>63</v>
      </c>
      <c r="E277" s="53"/>
      <c r="F277" s="42"/>
      <c r="G277" s="42"/>
      <c r="H277" s="42"/>
      <c r="I277" s="42"/>
      <c r="J277" s="42"/>
      <c r="K277" s="265"/>
      <c r="L277" s="101"/>
      <c r="M277" s="148" t="str">
        <f>IF(AND(T277=Punkte!$A$15,E277=$C$306,U277=Punkte!$B$17),Punkte!$B$19,IF(AND(T277=Punkte!$A$15,E277=$C$306,U277=Punkte!$C$17),Punkte!$C$19,IF(AND(T277=Punkte!$A$15,E277=$C$306,U277=Punkte!$D$17),Punkte!$D$19,IF(AND(T277=Punkte!$A$15,E277=$C$306,U277=Punkte!$E$17),Punkte!$E$19," "))))</f>
        <v xml:space="preserve"> </v>
      </c>
      <c r="N277" s="149" t="str">
        <f>IF(AND(T277=Punkte!$A$15,F277=$C$306),Punkte!$B$23," ")</f>
        <v xml:space="preserve"> </v>
      </c>
      <c r="O277" s="155">
        <f>IF(ISERROR(IF(AD277&lt;0,,HLOOKUP(AD277,Punkte!$B$4:$F$6,3,FALSE))),,IF(AD277&lt;0,,HLOOKUP(AD277,Punkte!$B$4:$F$6,3,FALSE)))</f>
        <v>0</v>
      </c>
      <c r="P277" s="260">
        <f t="shared" si="114"/>
        <v>0</v>
      </c>
      <c r="Q277" s="150">
        <f>IF(AND(T277=Punkte!$A$15,U277=Punkte!$B$17),Punkte!$B$19,IF(AND(T277=Punkte!$A$15,U277=Punkte!$C$17),Punkte!$C$19,IF(AND(T277=Punkte!$A$15,U277=Punkte!$D$17),Punkte!$D$19,IF(AND(T277=Punkte!$A$15,U277=Punkte!$E$17),Punkte!$E$19,IF(Kriterien!T277=Punkte!$A$2,Punkte!$B$6, " ")))))</f>
        <v>1</v>
      </c>
      <c r="R277" s="396">
        <f t="shared" si="147"/>
        <v>1</v>
      </c>
      <c r="S277" s="100"/>
      <c r="T277" s="195" t="s">
        <v>125</v>
      </c>
      <c r="U277" s="194"/>
      <c r="V277" s="171"/>
      <c r="W277" s="170">
        <f t="shared" si="148"/>
        <v>0</v>
      </c>
      <c r="X277" s="170"/>
      <c r="Y277" s="172">
        <f t="shared" si="116"/>
        <v>0</v>
      </c>
      <c r="Z277" s="172">
        <f t="shared" si="117"/>
        <v>0</v>
      </c>
      <c r="AA277" s="172">
        <f t="shared" si="118"/>
        <v>0</v>
      </c>
      <c r="AB277" s="172">
        <f t="shared" si="119"/>
        <v>0</v>
      </c>
      <c r="AC277" s="172">
        <f t="shared" si="120"/>
        <v>0</v>
      </c>
      <c r="AD277" s="179">
        <f t="shared" si="121"/>
        <v>0</v>
      </c>
      <c r="AE277" s="284" t="str">
        <f t="shared" si="122"/>
        <v xml:space="preserve"> </v>
      </c>
      <c r="AF277" s="285" t="str">
        <f t="shared" si="123"/>
        <v>x</v>
      </c>
    </row>
    <row r="278" spans="2:32" ht="25.5">
      <c r="B278" s="34">
        <f t="shared" si="133"/>
        <v>240</v>
      </c>
      <c r="C278" s="433"/>
      <c r="D278" s="28" t="s">
        <v>119</v>
      </c>
      <c r="E278" s="47"/>
      <c r="F278" s="48"/>
      <c r="G278" s="48"/>
      <c r="H278" s="48"/>
      <c r="I278" s="48"/>
      <c r="J278" s="48"/>
      <c r="K278" s="266"/>
      <c r="L278" s="101"/>
      <c r="M278" s="151" t="str">
        <f>IF(AND(T278=Punkte!$A$15,E278=$C$306,U278=Punkte!$B$17),Punkte!$B$19,IF(AND(T278=Punkte!$A$15,E278=$C$306,U278=Punkte!$C$17),Punkte!$C$19,IF(AND(T278=Punkte!$A$15,E278=$C$306,U278=Punkte!$D$17),Punkte!$D$19,IF(AND(T278=Punkte!$A$15,E278=$C$306,U278=Punkte!$E$17),Punkte!$E$19," "))))</f>
        <v xml:space="preserve"> </v>
      </c>
      <c r="N278" s="152" t="str">
        <f>IF(AND(T278=Punkte!$A$15,F278=$C$306),Punkte!$B$23," ")</f>
        <v xml:space="preserve"> </v>
      </c>
      <c r="O278" s="156">
        <f>IF(ISERROR(IF(AD278&lt;0,,HLOOKUP(AD278,Punkte!$B$4:$F$6,3,FALSE))),,IF(AD278&lt;0,,HLOOKUP(AD278,Punkte!$B$4:$F$6,3,FALSE)))</f>
        <v>0</v>
      </c>
      <c r="P278" s="261">
        <f t="shared" si="114"/>
        <v>0</v>
      </c>
      <c r="Q278" s="153">
        <f>IF(AND(T278=Punkte!$A$15,U278=Punkte!$B$17),Punkte!$B$19,IF(AND(T278=Punkte!$A$15,U278=Punkte!$C$17),Punkte!$C$19,IF(AND(T278=Punkte!$A$15,U278=Punkte!$D$17),Punkte!$D$19,IF(AND(T278=Punkte!$A$15,U278=Punkte!$E$17),Punkte!$E$19,IF(Kriterien!T278=Punkte!$A$2,Punkte!$B$6, " ")))))</f>
        <v>1</v>
      </c>
      <c r="R278" s="397">
        <f t="shared" si="147"/>
        <v>1</v>
      </c>
      <c r="S278" s="100"/>
      <c r="T278" s="196" t="s">
        <v>125</v>
      </c>
      <c r="U278" s="197"/>
      <c r="V278" s="174"/>
      <c r="W278" s="173">
        <f t="shared" si="148"/>
        <v>0</v>
      </c>
      <c r="X278" s="173"/>
      <c r="Y278" s="175">
        <f t="shared" si="116"/>
        <v>0</v>
      </c>
      <c r="Z278" s="175">
        <f t="shared" si="117"/>
        <v>0</v>
      </c>
      <c r="AA278" s="175">
        <f t="shared" si="118"/>
        <v>0</v>
      </c>
      <c r="AB278" s="175">
        <f t="shared" si="119"/>
        <v>0</v>
      </c>
      <c r="AC278" s="175">
        <f t="shared" si="120"/>
        <v>0</v>
      </c>
      <c r="AD278" s="181">
        <f t="shared" si="121"/>
        <v>0</v>
      </c>
      <c r="AE278" s="286" t="str">
        <f t="shared" si="122"/>
        <v xml:space="preserve"> </v>
      </c>
      <c r="AF278" s="287" t="str">
        <f t="shared" si="123"/>
        <v>x</v>
      </c>
    </row>
    <row r="279" spans="2:32" ht="25.5">
      <c r="B279" s="34">
        <f t="shared" si="133"/>
        <v>241</v>
      </c>
      <c r="C279" s="434" t="s">
        <v>11</v>
      </c>
      <c r="D279" s="29" t="s">
        <v>353</v>
      </c>
      <c r="E279" s="57"/>
      <c r="F279" s="58"/>
      <c r="G279" s="58"/>
      <c r="H279" s="58"/>
      <c r="I279" s="58"/>
      <c r="J279" s="58"/>
      <c r="K279" s="253"/>
      <c r="L279" s="101"/>
      <c r="M279" s="162" t="str">
        <f>IF(AND(T279=Punkte!$A$15,E279=$C$306,U279=Punkte!$B$17),Punkte!$B$19,IF(AND(T279=Punkte!$A$15,E279=$C$306,U279=Punkte!$C$17),Punkte!$C$19,IF(AND(T279=Punkte!$A$15,E279=$C$306,U279=Punkte!$D$17),Punkte!$D$19,IF(AND(T279=Punkte!$A$15,E279=$C$306,U279=Punkte!$E$17),Punkte!$E$19," "))))</f>
        <v xml:space="preserve"> </v>
      </c>
      <c r="N279" s="163" t="str">
        <f>IF(AND(T279=Punkte!$A$15,F279=$C$306),Punkte!$B$23," ")</f>
        <v xml:space="preserve"> </v>
      </c>
      <c r="O279" s="165">
        <f>IF(ISERROR(IF(AD279&lt;0,,HLOOKUP(AD279,Punkte!$B$4:$F$6,3,FALSE))),,IF(AD279&lt;0,,HLOOKUP(AD279,Punkte!$B$4:$F$6,3,FALSE)))</f>
        <v>0</v>
      </c>
      <c r="P279" s="264">
        <f t="shared" si="114"/>
        <v>0</v>
      </c>
      <c r="Q279" s="164">
        <f>IF(AND(T279=Punkte!$A$15,U279=Punkte!$B$17),Punkte!$B$19,IF(AND(T279=Punkte!$A$15,U279=Punkte!$C$17),Punkte!$C$19,IF(AND(T279=Punkte!$A$15,U279=Punkte!$D$17),Punkte!$D$19,IF(AND(T279=Punkte!$A$15,U279=Punkte!$E$17),Punkte!$E$19,IF(Kriterien!T279=Punkte!$A$2,Punkte!$B$6, " ")))))</f>
        <v>1</v>
      </c>
      <c r="R279" s="402">
        <f t="shared" si="147"/>
        <v>1</v>
      </c>
      <c r="S279" s="100"/>
      <c r="T279" s="205" t="s">
        <v>125</v>
      </c>
      <c r="U279" s="206"/>
      <c r="V279" s="202"/>
      <c r="W279" s="201">
        <f t="shared" si="148"/>
        <v>0</v>
      </c>
      <c r="X279" s="201"/>
      <c r="Y279" s="203">
        <f t="shared" si="116"/>
        <v>0</v>
      </c>
      <c r="Z279" s="203">
        <f t="shared" si="117"/>
        <v>0</v>
      </c>
      <c r="AA279" s="203">
        <f t="shared" si="118"/>
        <v>0</v>
      </c>
      <c r="AB279" s="203">
        <f t="shared" si="119"/>
        <v>0</v>
      </c>
      <c r="AC279" s="169">
        <f t="shared" si="120"/>
        <v>0</v>
      </c>
      <c r="AD279" s="177">
        <f t="shared" si="121"/>
        <v>0</v>
      </c>
      <c r="AE279" s="284" t="str">
        <f t="shared" si="122"/>
        <v xml:space="preserve"> </v>
      </c>
      <c r="AF279" s="285" t="str">
        <f t="shared" si="123"/>
        <v>x</v>
      </c>
    </row>
    <row r="280" spans="2:32">
      <c r="B280" s="34">
        <f t="shared" si="133"/>
        <v>242</v>
      </c>
      <c r="C280" s="429"/>
      <c r="D280" s="12" t="s">
        <v>352</v>
      </c>
      <c r="E280" s="43"/>
      <c r="F280" s="44"/>
      <c r="G280" s="44"/>
      <c r="H280" s="44"/>
      <c r="I280" s="44"/>
      <c r="J280" s="44"/>
      <c r="K280" s="254"/>
      <c r="L280" s="101"/>
      <c r="M280" s="148" t="str">
        <f>IF(AND(T280=Punkte!$A$15,E280=$C$306,U280=Punkte!$B$17),Punkte!$B$19,IF(AND(T280=Punkte!$A$15,E280=$C$306,U280=Punkte!$C$17),Punkte!$C$19,IF(AND(T280=Punkte!$A$15,E280=$C$306,U280=Punkte!$D$17),Punkte!$D$19,IF(AND(T280=Punkte!$A$15,E280=$C$306,U280=Punkte!$E$17),Punkte!$E$19," "))))</f>
        <v xml:space="preserve"> </v>
      </c>
      <c r="N280" s="149" t="str">
        <f>IF(AND(T280=Punkte!$A$15,F280=$C$306),Punkte!$B$23," ")</f>
        <v xml:space="preserve"> </v>
      </c>
      <c r="O280" s="155">
        <f>IF(ISERROR(IF(AD280&lt;0,,HLOOKUP(AD280,Punkte!$B$4:$F$6,3,FALSE))),,IF(AD280&lt;0,,HLOOKUP(AD280,Punkte!$B$4:$F$6,3,FALSE)))</f>
        <v>0</v>
      </c>
      <c r="P280" s="260">
        <f t="shared" si="114"/>
        <v>0</v>
      </c>
      <c r="Q280" s="150">
        <f>IF(AND(T280=Punkte!$A$15,U280=Punkte!$B$17),Punkte!$B$19,IF(AND(T280=Punkte!$A$15,U280=Punkte!$C$17),Punkte!$C$19,IF(AND(T280=Punkte!$A$15,U280=Punkte!$D$17),Punkte!$D$19,IF(AND(T280=Punkte!$A$15,U280=Punkte!$E$17),Punkte!$E$19,IF(Kriterien!T280=Punkte!$A$2,Punkte!$B$6, " ")))))</f>
        <v>1</v>
      </c>
      <c r="R280" s="396">
        <f t="shared" si="147"/>
        <v>1</v>
      </c>
      <c r="S280" s="100"/>
      <c r="T280" s="195" t="s">
        <v>125</v>
      </c>
      <c r="U280" s="194"/>
      <c r="V280" s="171"/>
      <c r="W280" s="170">
        <f t="shared" si="148"/>
        <v>0</v>
      </c>
      <c r="X280" s="170"/>
      <c r="Y280" s="172">
        <f t="shared" si="116"/>
        <v>0</v>
      </c>
      <c r="Z280" s="172">
        <f t="shared" si="117"/>
        <v>0</v>
      </c>
      <c r="AA280" s="172">
        <f t="shared" si="118"/>
        <v>0</v>
      </c>
      <c r="AB280" s="172">
        <f t="shared" si="119"/>
        <v>0</v>
      </c>
      <c r="AC280" s="172">
        <f t="shared" si="120"/>
        <v>0</v>
      </c>
      <c r="AD280" s="179">
        <f t="shared" si="121"/>
        <v>0</v>
      </c>
      <c r="AE280" s="284" t="str">
        <f t="shared" si="122"/>
        <v xml:space="preserve"> </v>
      </c>
      <c r="AF280" s="285" t="str">
        <f t="shared" si="123"/>
        <v>x</v>
      </c>
    </row>
    <row r="281" spans="2:32" ht="25.5">
      <c r="B281" s="34">
        <f t="shared" si="133"/>
        <v>243</v>
      </c>
      <c r="C281" s="429"/>
      <c r="D281" s="12" t="s">
        <v>65</v>
      </c>
      <c r="E281" s="43"/>
      <c r="F281" s="44"/>
      <c r="G281" s="44"/>
      <c r="H281" s="44"/>
      <c r="I281" s="44"/>
      <c r="J281" s="44"/>
      <c r="K281" s="254"/>
      <c r="L281" s="101"/>
      <c r="M281" s="148" t="str">
        <f>IF(AND(T281=Punkte!$A$15,E281=$C$306,U281=Punkte!$B$17),Punkte!$B$19,IF(AND(T281=Punkte!$A$15,E281=$C$306,U281=Punkte!$C$17),Punkte!$C$19,IF(AND(T281=Punkte!$A$15,E281=$C$306,U281=Punkte!$D$17),Punkte!$D$19,IF(AND(T281=Punkte!$A$15,E281=$C$306,U281=Punkte!$E$17),Punkte!$E$19," "))))</f>
        <v xml:space="preserve"> </v>
      </c>
      <c r="N281" s="149" t="str">
        <f>IF(AND(T281=Punkte!$A$15,F281=$C$306),Punkte!$B$23," ")</f>
        <v xml:space="preserve"> </v>
      </c>
      <c r="O281" s="155">
        <f>IF(ISERROR(IF(AD281&lt;0,,HLOOKUP(AD281,Punkte!$B$4:$F$6,3,FALSE))),,IF(AD281&lt;0,,HLOOKUP(AD281,Punkte!$B$4:$F$6,3,FALSE)))</f>
        <v>0</v>
      </c>
      <c r="P281" s="260">
        <f t="shared" si="114"/>
        <v>0</v>
      </c>
      <c r="Q281" s="150">
        <f>IF(AND(T281=Punkte!$A$15,U281=Punkte!$B$17),Punkte!$B$19,IF(AND(T281=Punkte!$A$15,U281=Punkte!$C$17),Punkte!$C$19,IF(AND(T281=Punkte!$A$15,U281=Punkte!$D$17),Punkte!$D$19,IF(AND(T281=Punkte!$A$15,U281=Punkte!$E$17),Punkte!$E$19,IF(Kriterien!T281=Punkte!$A$2,Punkte!$B$6, " ")))))</f>
        <v>1</v>
      </c>
      <c r="R281" s="396">
        <f t="shared" si="147"/>
        <v>1</v>
      </c>
      <c r="S281" s="100"/>
      <c r="T281" s="195" t="s">
        <v>125</v>
      </c>
      <c r="U281" s="194"/>
      <c r="V281" s="171"/>
      <c r="W281" s="170">
        <f t="shared" si="148"/>
        <v>0</v>
      </c>
      <c r="X281" s="170"/>
      <c r="Y281" s="172">
        <f t="shared" si="116"/>
        <v>0</v>
      </c>
      <c r="Z281" s="172">
        <f t="shared" si="117"/>
        <v>0</v>
      </c>
      <c r="AA281" s="172">
        <f t="shared" si="118"/>
        <v>0</v>
      </c>
      <c r="AB281" s="172">
        <f t="shared" si="119"/>
        <v>0</v>
      </c>
      <c r="AC281" s="172">
        <f t="shared" si="120"/>
        <v>0</v>
      </c>
      <c r="AD281" s="179">
        <f t="shared" si="121"/>
        <v>0</v>
      </c>
      <c r="AE281" s="284" t="str">
        <f t="shared" si="122"/>
        <v xml:space="preserve"> </v>
      </c>
      <c r="AF281" s="285" t="str">
        <f t="shared" si="123"/>
        <v>x</v>
      </c>
    </row>
    <row r="282" spans="2:32" ht="25.5">
      <c r="B282" s="34">
        <f t="shared" si="133"/>
        <v>244</v>
      </c>
      <c r="C282" s="429"/>
      <c r="D282" s="12" t="s">
        <v>2</v>
      </c>
      <c r="E282" s="43"/>
      <c r="F282" s="44"/>
      <c r="G282" s="44"/>
      <c r="H282" s="44"/>
      <c r="I282" s="44"/>
      <c r="J282" s="44"/>
      <c r="K282" s="254"/>
      <c r="L282" s="101"/>
      <c r="M282" s="148" t="str">
        <f>IF(AND(T282=Punkte!$A$15,E282=$C$306,U282=Punkte!$B$17),Punkte!$B$19,IF(AND(T282=Punkte!$A$15,E282=$C$306,U282=Punkte!$C$17),Punkte!$C$19,IF(AND(T282=Punkte!$A$15,E282=$C$306,U282=Punkte!$D$17),Punkte!$D$19,IF(AND(T282=Punkte!$A$15,E282=$C$306,U282=Punkte!$E$17),Punkte!$E$19," "))))</f>
        <v xml:space="preserve"> </v>
      </c>
      <c r="N282" s="149" t="str">
        <f>IF(AND(T282=Punkte!$A$15,F282=$C$306),Punkte!$B$23," ")</f>
        <v xml:space="preserve"> </v>
      </c>
      <c r="O282" s="155">
        <f>IF(ISERROR(IF(AD282&lt;0,,HLOOKUP(AD282,Punkte!$B$4:$F$6,3,FALSE))),,IF(AD282&lt;0,,HLOOKUP(AD282,Punkte!$B$4:$F$6,3,FALSE)))</f>
        <v>0</v>
      </c>
      <c r="P282" s="260">
        <f t="shared" si="114"/>
        <v>0</v>
      </c>
      <c r="Q282" s="150">
        <f>IF(AND(T282=Punkte!$A$15,U282=Punkte!$B$17),Punkte!$B$19,IF(AND(T282=Punkte!$A$15,U282=Punkte!$C$17),Punkte!$C$19,IF(AND(T282=Punkte!$A$15,U282=Punkte!$D$17),Punkte!$D$19,IF(AND(T282=Punkte!$A$15,U282=Punkte!$E$17),Punkte!$E$19,IF(Kriterien!T282=Punkte!$A$2,Punkte!$B$6, " ")))))</f>
        <v>1</v>
      </c>
      <c r="R282" s="396">
        <f t="shared" si="147"/>
        <v>1</v>
      </c>
      <c r="S282" s="100"/>
      <c r="T282" s="195" t="s">
        <v>123</v>
      </c>
      <c r="U282" s="194">
        <v>1</v>
      </c>
      <c r="V282" s="171"/>
      <c r="W282" s="170">
        <f t="shared" si="148"/>
        <v>0</v>
      </c>
      <c r="X282" s="170"/>
      <c r="Y282" s="172">
        <f t="shared" si="116"/>
        <v>0</v>
      </c>
      <c r="Z282" s="172">
        <f t="shared" si="117"/>
        <v>0</v>
      </c>
      <c r="AA282" s="172">
        <f t="shared" si="118"/>
        <v>0</v>
      </c>
      <c r="AB282" s="172">
        <f t="shared" si="119"/>
        <v>0</v>
      </c>
      <c r="AC282" s="172">
        <f t="shared" si="120"/>
        <v>0</v>
      </c>
      <c r="AD282" s="179">
        <f t="shared" si="121"/>
        <v>0</v>
      </c>
      <c r="AE282" s="284" t="str">
        <f t="shared" si="122"/>
        <v>x</v>
      </c>
      <c r="AF282" s="285" t="str">
        <f t="shared" si="123"/>
        <v xml:space="preserve"> </v>
      </c>
    </row>
    <row r="283" spans="2:32" ht="25.5">
      <c r="B283" s="34">
        <f t="shared" si="133"/>
        <v>245</v>
      </c>
      <c r="C283" s="429"/>
      <c r="D283" s="12" t="s">
        <v>17</v>
      </c>
      <c r="E283" s="43"/>
      <c r="F283" s="44"/>
      <c r="G283" s="44"/>
      <c r="H283" s="44"/>
      <c r="I283" s="44"/>
      <c r="J283" s="44"/>
      <c r="K283" s="254"/>
      <c r="L283" s="101"/>
      <c r="M283" s="148" t="str">
        <f>IF(AND(T283=Punkte!$A$15,E283=$C$306,U283=Punkte!$B$17),Punkte!$B$19,IF(AND(T283=Punkte!$A$15,E283=$C$306,U283=Punkte!$C$17),Punkte!$C$19,IF(AND(T283=Punkte!$A$15,E283=$C$306,U283=Punkte!$D$17),Punkte!$D$19,IF(AND(T283=Punkte!$A$15,E283=$C$306,U283=Punkte!$E$17),Punkte!$E$19," "))))</f>
        <v xml:space="preserve"> </v>
      </c>
      <c r="N283" s="149" t="str">
        <f>IF(AND(T283=Punkte!$A$15,F283=$C$306),Punkte!$B$23," ")</f>
        <v xml:space="preserve"> </v>
      </c>
      <c r="O283" s="155">
        <f>IF(ISERROR(IF(AD283&lt;0,,HLOOKUP(AD283,Punkte!$B$4:$F$6,3,FALSE))),,IF(AD283&lt;0,,HLOOKUP(AD283,Punkte!$B$4:$F$6,3,FALSE)))</f>
        <v>0</v>
      </c>
      <c r="P283" s="260">
        <f t="shared" si="114"/>
        <v>0</v>
      </c>
      <c r="Q283" s="150">
        <f>IF(AND(T283=Punkte!$A$15,U283=Punkte!$B$17),Punkte!$B$19,IF(AND(T283=Punkte!$A$15,U283=Punkte!$C$17),Punkte!$C$19,IF(AND(T283=Punkte!$A$15,U283=Punkte!$D$17),Punkte!$D$19,IF(AND(T283=Punkte!$A$15,U283=Punkte!$E$17),Punkte!$E$19,IF(Kriterien!T283=Punkte!$A$2,Punkte!$B$6, " ")))))</f>
        <v>1</v>
      </c>
      <c r="R283" s="396">
        <f t="shared" si="147"/>
        <v>1</v>
      </c>
      <c r="S283" s="100"/>
      <c r="T283" s="195" t="s">
        <v>125</v>
      </c>
      <c r="U283" s="194"/>
      <c r="V283" s="171"/>
      <c r="W283" s="170">
        <f t="shared" si="148"/>
        <v>0</v>
      </c>
      <c r="X283" s="170"/>
      <c r="Y283" s="172">
        <f t="shared" si="116"/>
        <v>0</v>
      </c>
      <c r="Z283" s="172">
        <f t="shared" si="117"/>
        <v>0</v>
      </c>
      <c r="AA283" s="172">
        <f t="shared" si="118"/>
        <v>0</v>
      </c>
      <c r="AB283" s="172">
        <f t="shared" si="119"/>
        <v>0</v>
      </c>
      <c r="AC283" s="172">
        <f t="shared" si="120"/>
        <v>0</v>
      </c>
      <c r="AD283" s="179">
        <f t="shared" si="121"/>
        <v>0</v>
      </c>
      <c r="AE283" s="284" t="str">
        <f t="shared" si="122"/>
        <v xml:space="preserve"> </v>
      </c>
      <c r="AF283" s="285" t="str">
        <f t="shared" si="123"/>
        <v>x</v>
      </c>
    </row>
    <row r="284" spans="2:32" ht="25.5">
      <c r="B284" s="34">
        <f t="shared" si="133"/>
        <v>246</v>
      </c>
      <c r="C284" s="429"/>
      <c r="D284" s="12" t="s">
        <v>120</v>
      </c>
      <c r="E284" s="43"/>
      <c r="F284" s="44"/>
      <c r="G284" s="44"/>
      <c r="H284" s="44"/>
      <c r="I284" s="44"/>
      <c r="J284" s="44"/>
      <c r="K284" s="254"/>
      <c r="L284" s="101"/>
      <c r="M284" s="148" t="str">
        <f>IF(AND(T284=Punkte!$A$15,E284=$C$306,U284=Punkte!$B$17),Punkte!$B$19,IF(AND(T284=Punkte!$A$15,E284=$C$306,U284=Punkte!$C$17),Punkte!$C$19,IF(AND(T284=Punkte!$A$15,E284=$C$306,U284=Punkte!$D$17),Punkte!$D$19,IF(AND(T284=Punkte!$A$15,E284=$C$306,U284=Punkte!$E$17),Punkte!$E$19," "))))</f>
        <v xml:space="preserve"> </v>
      </c>
      <c r="N284" s="149" t="str">
        <f>IF(AND(T284=Punkte!$A$15,F284=$C$306),Punkte!$B$23," ")</f>
        <v xml:space="preserve"> </v>
      </c>
      <c r="O284" s="155">
        <f>IF(ISERROR(IF(AD284&lt;0,,HLOOKUP(AD284,Punkte!$B$4:$F$6,3,FALSE))),,IF(AD284&lt;0,,HLOOKUP(AD284,Punkte!$B$4:$F$6,3,FALSE)))</f>
        <v>0</v>
      </c>
      <c r="P284" s="260">
        <f t="shared" si="114"/>
        <v>0</v>
      </c>
      <c r="Q284" s="150">
        <f>IF(AND(T284=Punkte!$A$15,U284=Punkte!$B$17),Punkte!$B$19,IF(AND(T284=Punkte!$A$15,U284=Punkte!$C$17),Punkte!$C$19,IF(AND(T284=Punkte!$A$15,U284=Punkte!$D$17),Punkte!$D$19,IF(AND(T284=Punkte!$A$15,U284=Punkte!$E$17),Punkte!$E$19,IF(Kriterien!T284=Punkte!$A$2,Punkte!$B$6, " ")))))</f>
        <v>2</v>
      </c>
      <c r="R284" s="396">
        <f t="shared" si="147"/>
        <v>2</v>
      </c>
      <c r="S284" s="100"/>
      <c r="T284" s="195" t="s">
        <v>123</v>
      </c>
      <c r="U284" s="194">
        <v>2</v>
      </c>
      <c r="V284" s="171"/>
      <c r="W284" s="170">
        <f t="shared" si="148"/>
        <v>0</v>
      </c>
      <c r="X284" s="170"/>
      <c r="Y284" s="172">
        <f t="shared" si="116"/>
        <v>0</v>
      </c>
      <c r="Z284" s="172">
        <f t="shared" si="117"/>
        <v>0</v>
      </c>
      <c r="AA284" s="172">
        <f t="shared" si="118"/>
        <v>0</v>
      </c>
      <c r="AB284" s="172">
        <f t="shared" si="119"/>
        <v>0</v>
      </c>
      <c r="AC284" s="172">
        <f t="shared" si="120"/>
        <v>0</v>
      </c>
      <c r="AD284" s="179">
        <f t="shared" si="121"/>
        <v>0</v>
      </c>
      <c r="AE284" s="284" t="str">
        <f t="shared" si="122"/>
        <v>x</v>
      </c>
      <c r="AF284" s="285" t="str">
        <f t="shared" si="123"/>
        <v xml:space="preserve"> </v>
      </c>
    </row>
    <row r="285" spans="2:32" ht="15.75" customHeight="1">
      <c r="B285" s="34">
        <f t="shared" si="133"/>
        <v>247</v>
      </c>
      <c r="C285" s="429"/>
      <c r="D285" s="12" t="s">
        <v>15</v>
      </c>
      <c r="E285" s="43"/>
      <c r="F285" s="44"/>
      <c r="G285" s="44"/>
      <c r="H285" s="44"/>
      <c r="I285" s="44"/>
      <c r="J285" s="44"/>
      <c r="K285" s="254"/>
      <c r="L285" s="101"/>
      <c r="M285" s="148" t="str">
        <f>IF(AND(T285=Punkte!$A$15,E285=$C$306,U285=Punkte!$B$17),Punkte!$B$19,IF(AND(T285=Punkte!$A$15,E285=$C$306,U285=Punkte!$C$17),Punkte!$C$19,IF(AND(T285=Punkte!$A$15,E285=$C$306,U285=Punkte!$D$17),Punkte!$D$19,IF(AND(T285=Punkte!$A$15,E285=$C$306,U285=Punkte!$E$17),Punkte!$E$19," "))))</f>
        <v xml:space="preserve"> </v>
      </c>
      <c r="N285" s="149" t="str">
        <f>IF(AND(T285=Punkte!$A$15,F285=$C$306),Punkte!$B$23," ")</f>
        <v xml:space="preserve"> </v>
      </c>
      <c r="O285" s="155">
        <f>IF(ISERROR(IF(AD285&lt;0,,HLOOKUP(AD285,Punkte!$B$4:$F$6,3,FALSE))),,IF(AD285&lt;0,,HLOOKUP(AD285,Punkte!$B$4:$F$6,3,FALSE)))</f>
        <v>0</v>
      </c>
      <c r="P285" s="260">
        <f t="shared" si="114"/>
        <v>0</v>
      </c>
      <c r="Q285" s="150">
        <f>IF(AND(T285=Punkte!$A$15,U285=Punkte!$B$17),Punkte!$B$19,IF(AND(T285=Punkte!$A$15,U285=Punkte!$C$17),Punkte!$C$19,IF(AND(T285=Punkte!$A$15,U285=Punkte!$D$17),Punkte!$D$19,IF(AND(T285=Punkte!$A$15,U285=Punkte!$E$17),Punkte!$E$19,IF(Kriterien!T285=Punkte!$A$2,Punkte!$B$6, " ")))))</f>
        <v>1</v>
      </c>
      <c r="R285" s="396">
        <f t="shared" si="147"/>
        <v>1</v>
      </c>
      <c r="S285" s="100"/>
      <c r="T285" s="195" t="s">
        <v>125</v>
      </c>
      <c r="U285" s="194"/>
      <c r="V285" s="171"/>
      <c r="W285" s="170">
        <f t="shared" si="148"/>
        <v>0</v>
      </c>
      <c r="X285" s="170"/>
      <c r="Y285" s="172">
        <f t="shared" si="116"/>
        <v>0</v>
      </c>
      <c r="Z285" s="172">
        <f t="shared" si="117"/>
        <v>0</v>
      </c>
      <c r="AA285" s="172">
        <f t="shared" si="118"/>
        <v>0</v>
      </c>
      <c r="AB285" s="172">
        <f t="shared" si="119"/>
        <v>0</v>
      </c>
      <c r="AC285" s="172">
        <f t="shared" si="120"/>
        <v>0</v>
      </c>
      <c r="AD285" s="179">
        <f t="shared" si="121"/>
        <v>0</v>
      </c>
      <c r="AE285" s="284" t="str">
        <f t="shared" si="122"/>
        <v xml:space="preserve"> </v>
      </c>
      <c r="AF285" s="285" t="str">
        <f t="shared" si="123"/>
        <v>x</v>
      </c>
    </row>
    <row r="286" spans="2:32">
      <c r="B286" s="34">
        <f t="shared" si="133"/>
        <v>248</v>
      </c>
      <c r="C286" s="429"/>
      <c r="D286" s="12" t="s">
        <v>351</v>
      </c>
      <c r="E286" s="43"/>
      <c r="F286" s="44"/>
      <c r="G286" s="44"/>
      <c r="H286" s="44"/>
      <c r="I286" s="44"/>
      <c r="J286" s="44"/>
      <c r="K286" s="254"/>
      <c r="L286" s="101"/>
      <c r="M286" s="148" t="str">
        <f>IF(AND(T286=Punkte!$A$15,E286=$C$306,U286=Punkte!$B$17),Punkte!$B$19,IF(AND(T286=Punkte!$A$15,E286=$C$306,U286=Punkte!$C$17),Punkte!$C$19,IF(AND(T286=Punkte!$A$15,E286=$C$306,U286=Punkte!$D$17),Punkte!$D$19,IF(AND(T286=Punkte!$A$15,E286=$C$306,U286=Punkte!$E$17),Punkte!$E$19," "))))</f>
        <v xml:space="preserve"> </v>
      </c>
      <c r="N286" s="149" t="str">
        <f>IF(AND(T286=Punkte!$A$15,F286=$C$306),Punkte!$B$23," ")</f>
        <v xml:space="preserve"> </v>
      </c>
      <c r="O286" s="155">
        <f>IF(ISERROR(IF(AD286&lt;0,,HLOOKUP(AD286,Punkte!$B$4:$F$6,3,FALSE))),,IF(AD286&lt;0,,HLOOKUP(AD286,Punkte!$B$4:$F$6,3,FALSE)))</f>
        <v>0</v>
      </c>
      <c r="P286" s="260">
        <f t="shared" si="114"/>
        <v>0</v>
      </c>
      <c r="Q286" s="150">
        <f>IF(AND(T286=Punkte!$A$15,U286=Punkte!$B$17),Punkte!$B$19,IF(AND(T286=Punkte!$A$15,U286=Punkte!$C$17),Punkte!$C$19,IF(AND(T286=Punkte!$A$15,U286=Punkte!$D$17),Punkte!$D$19,IF(AND(T286=Punkte!$A$15,U286=Punkte!$E$17),Punkte!$E$19,IF(Kriterien!T286=Punkte!$A$2,Punkte!$B$6, " ")))))</f>
        <v>1</v>
      </c>
      <c r="R286" s="396">
        <f t="shared" si="147"/>
        <v>1</v>
      </c>
      <c r="S286" s="100"/>
      <c r="T286" s="195" t="s">
        <v>125</v>
      </c>
      <c r="U286" s="194"/>
      <c r="V286" s="171"/>
      <c r="W286" s="170">
        <f t="shared" si="148"/>
        <v>0</v>
      </c>
      <c r="X286" s="170"/>
      <c r="Y286" s="172">
        <f t="shared" si="116"/>
        <v>0</v>
      </c>
      <c r="Z286" s="172">
        <f t="shared" si="117"/>
        <v>0</v>
      </c>
      <c r="AA286" s="172">
        <f t="shared" si="118"/>
        <v>0</v>
      </c>
      <c r="AB286" s="172">
        <f t="shared" si="119"/>
        <v>0</v>
      </c>
      <c r="AC286" s="172">
        <f t="shared" si="120"/>
        <v>0</v>
      </c>
      <c r="AD286" s="179">
        <f t="shared" si="121"/>
        <v>0</v>
      </c>
      <c r="AE286" s="284" t="str">
        <f t="shared" si="122"/>
        <v xml:space="preserve"> </v>
      </c>
      <c r="AF286" s="285" t="str">
        <f t="shared" si="123"/>
        <v>x</v>
      </c>
    </row>
    <row r="287" spans="2:32" ht="15.75" customHeight="1">
      <c r="B287" s="34">
        <f t="shared" si="133"/>
        <v>249</v>
      </c>
      <c r="C287" s="429"/>
      <c r="D287" s="12" t="s">
        <v>350</v>
      </c>
      <c r="E287" s="43"/>
      <c r="F287" s="44"/>
      <c r="G287" s="44"/>
      <c r="H287" s="44"/>
      <c r="I287" s="44"/>
      <c r="J287" s="44"/>
      <c r="K287" s="254"/>
      <c r="L287" s="101"/>
      <c r="M287" s="148" t="str">
        <f>IF(AND(T287=Punkte!$A$15,E287=$C$306,U287=Punkte!$B$17),Punkte!$B$19,IF(AND(T287=Punkte!$A$15,E287=$C$306,U287=Punkte!$C$17),Punkte!$C$19,IF(AND(T287=Punkte!$A$15,E287=$C$306,U287=Punkte!$D$17),Punkte!$D$19,IF(AND(T287=Punkte!$A$15,E287=$C$306,U287=Punkte!$E$17),Punkte!$E$19," "))))</f>
        <v xml:space="preserve"> </v>
      </c>
      <c r="N287" s="149" t="str">
        <f>IF(AND(T287=Punkte!$A$15,F287=$C$306),Punkte!$B$23," ")</f>
        <v xml:space="preserve"> </v>
      </c>
      <c r="O287" s="155">
        <f>IF(ISERROR(IF(AD287&lt;0,,HLOOKUP(AD287,Punkte!$B$4:$F$6,3,FALSE))),,IF(AD287&lt;0,,HLOOKUP(AD287,Punkte!$B$4:$F$6,3,FALSE)))</f>
        <v>0</v>
      </c>
      <c r="P287" s="260">
        <f t="shared" si="114"/>
        <v>0</v>
      </c>
      <c r="Q287" s="150">
        <f>IF(AND(T287=Punkte!$A$15,U287=Punkte!$B$17),Punkte!$B$19,IF(AND(T287=Punkte!$A$15,U287=Punkte!$C$17),Punkte!$C$19,IF(AND(T287=Punkte!$A$15,U287=Punkte!$D$17),Punkte!$D$19,IF(AND(T287=Punkte!$A$15,U287=Punkte!$E$17),Punkte!$E$19,IF(Kriterien!T287=Punkte!$A$2,Punkte!$B$6, " ")))))</f>
        <v>1</v>
      </c>
      <c r="R287" s="396">
        <f t="shared" si="147"/>
        <v>1</v>
      </c>
      <c r="S287" s="100"/>
      <c r="T287" s="195" t="s">
        <v>125</v>
      </c>
      <c r="U287" s="194"/>
      <c r="V287" s="171"/>
      <c r="W287" s="170">
        <f t="shared" si="148"/>
        <v>0</v>
      </c>
      <c r="X287" s="170"/>
      <c r="Y287" s="172">
        <f t="shared" si="116"/>
        <v>0</v>
      </c>
      <c r="Z287" s="172">
        <f t="shared" si="117"/>
        <v>0</v>
      </c>
      <c r="AA287" s="172">
        <f t="shared" si="118"/>
        <v>0</v>
      </c>
      <c r="AB287" s="172">
        <f t="shared" si="119"/>
        <v>0</v>
      </c>
      <c r="AC287" s="172">
        <f t="shared" si="120"/>
        <v>0</v>
      </c>
      <c r="AD287" s="179">
        <f t="shared" si="121"/>
        <v>0</v>
      </c>
      <c r="AE287" s="284" t="str">
        <f t="shared" si="122"/>
        <v xml:space="preserve"> </v>
      </c>
      <c r="AF287" s="285" t="str">
        <f t="shared" si="123"/>
        <v>x</v>
      </c>
    </row>
    <row r="288" spans="2:32" ht="25.5">
      <c r="B288" s="34">
        <f t="shared" si="133"/>
        <v>250</v>
      </c>
      <c r="C288" s="429"/>
      <c r="D288" s="12" t="s">
        <v>64</v>
      </c>
      <c r="E288" s="43"/>
      <c r="F288" s="44"/>
      <c r="G288" s="44"/>
      <c r="H288" s="44"/>
      <c r="I288" s="44"/>
      <c r="J288" s="44"/>
      <c r="K288" s="254"/>
      <c r="L288" s="101"/>
      <c r="M288" s="148" t="str">
        <f>IF(AND(T288=Punkte!$A$15,E288=$C$306,U288=Punkte!$B$17),Punkte!$B$19,IF(AND(T288=Punkte!$A$15,E288=$C$306,U288=Punkte!$C$17),Punkte!$C$19,IF(AND(T288=Punkte!$A$15,E288=$C$306,U288=Punkte!$D$17),Punkte!$D$19,IF(AND(T288=Punkte!$A$15,E288=$C$306,U288=Punkte!$E$17),Punkte!$E$19," "))))</f>
        <v xml:space="preserve"> </v>
      </c>
      <c r="N288" s="149" t="str">
        <f>IF(AND(T288=Punkte!$A$15,F288=$C$306),Punkte!$B$23," ")</f>
        <v xml:space="preserve"> </v>
      </c>
      <c r="O288" s="155">
        <f>IF(ISERROR(IF(AD288&lt;0,,HLOOKUP(AD288,Punkte!$B$4:$F$6,3,FALSE))),,IF(AD288&lt;0,,HLOOKUP(AD288,Punkte!$B$4:$F$6,3,FALSE)))</f>
        <v>0</v>
      </c>
      <c r="P288" s="260">
        <f t="shared" si="114"/>
        <v>0</v>
      </c>
      <c r="Q288" s="150">
        <f>IF(AND(T288=Punkte!$A$15,U288=Punkte!$B$17),Punkte!$B$19,IF(AND(T288=Punkte!$A$15,U288=Punkte!$C$17),Punkte!$C$19,IF(AND(T288=Punkte!$A$15,U288=Punkte!$D$17),Punkte!$D$19,IF(AND(T288=Punkte!$A$15,U288=Punkte!$E$17),Punkte!$E$19,IF(Kriterien!T288=Punkte!$A$2,Punkte!$B$6, " ")))))</f>
        <v>1</v>
      </c>
      <c r="R288" s="396">
        <f t="shared" si="147"/>
        <v>1</v>
      </c>
      <c r="S288" s="100"/>
      <c r="T288" s="195" t="s">
        <v>125</v>
      </c>
      <c r="U288" s="194"/>
      <c r="V288" s="171"/>
      <c r="W288" s="170">
        <f t="shared" si="148"/>
        <v>0</v>
      </c>
      <c r="X288" s="170"/>
      <c r="Y288" s="172">
        <f t="shared" si="116"/>
        <v>0</v>
      </c>
      <c r="Z288" s="172">
        <f t="shared" si="117"/>
        <v>0</v>
      </c>
      <c r="AA288" s="172">
        <f t="shared" si="118"/>
        <v>0</v>
      </c>
      <c r="AB288" s="172">
        <f t="shared" si="119"/>
        <v>0</v>
      </c>
      <c r="AC288" s="172">
        <f t="shared" si="120"/>
        <v>0</v>
      </c>
      <c r="AD288" s="179">
        <f t="shared" si="121"/>
        <v>0</v>
      </c>
      <c r="AE288" s="284" t="str">
        <f t="shared" si="122"/>
        <v xml:space="preserve"> </v>
      </c>
      <c r="AF288" s="285" t="str">
        <f t="shared" si="123"/>
        <v>x</v>
      </c>
    </row>
    <row r="289" spans="2:34">
      <c r="B289" s="34">
        <f t="shared" si="133"/>
        <v>251</v>
      </c>
      <c r="C289" s="430"/>
      <c r="D289" s="30" t="s">
        <v>36</v>
      </c>
      <c r="E289" s="61"/>
      <c r="F289" s="62"/>
      <c r="G289" s="62"/>
      <c r="H289" s="62"/>
      <c r="I289" s="62"/>
      <c r="J289" s="62"/>
      <c r="K289" s="255"/>
      <c r="L289" s="101"/>
      <c r="M289" s="151" t="str">
        <f>IF(AND(T289=Punkte!$A$15,E289=$C$306,U289=Punkte!$B$17),Punkte!$B$19,IF(AND(T289=Punkte!$A$15,E289=$C$306,U289=Punkte!$C$17),Punkte!$C$19,IF(AND(T289=Punkte!$A$15,E289=$C$306,U289=Punkte!$D$17),Punkte!$D$19,IF(AND(T289=Punkte!$A$15,E289=$C$306,U289=Punkte!$E$17),Punkte!$E$19," "))))</f>
        <v xml:space="preserve"> </v>
      </c>
      <c r="N289" s="152" t="str">
        <f>IF(AND(T289=Punkte!$A$15,F289=$C$306),Punkte!$B$23," ")</f>
        <v xml:space="preserve"> </v>
      </c>
      <c r="O289" s="156">
        <f>IF(ISERROR(IF(AD289&lt;0,,HLOOKUP(AD289,Punkte!$B$4:$F$6,3,FALSE))),,IF(AD289&lt;0,,HLOOKUP(AD289,Punkte!$B$4:$F$6,3,FALSE)))</f>
        <v>0</v>
      </c>
      <c r="P289" s="261">
        <f t="shared" si="114"/>
        <v>0</v>
      </c>
      <c r="Q289" s="153">
        <f>IF(AND(T289=Punkte!$A$15,U289=Punkte!$B$17),Punkte!$B$19,IF(AND(T289=Punkte!$A$15,U289=Punkte!$C$17),Punkte!$C$19,IF(AND(T289=Punkte!$A$15,U289=Punkte!$D$17),Punkte!$D$19,IF(AND(T289=Punkte!$A$15,U289=Punkte!$E$17),Punkte!$E$19,IF(Kriterien!T289=Punkte!$A$2,Punkte!$B$6, " ")))))</f>
        <v>1</v>
      </c>
      <c r="R289" s="397">
        <f t="shared" si="147"/>
        <v>1</v>
      </c>
      <c r="S289" s="100"/>
      <c r="T289" s="196" t="s">
        <v>123</v>
      </c>
      <c r="U289" s="197">
        <v>1</v>
      </c>
      <c r="V289" s="174"/>
      <c r="W289" s="173">
        <f t="shared" si="148"/>
        <v>0</v>
      </c>
      <c r="X289" s="173"/>
      <c r="Y289" s="175">
        <f t="shared" si="116"/>
        <v>0</v>
      </c>
      <c r="Z289" s="175">
        <f t="shared" si="117"/>
        <v>0</v>
      </c>
      <c r="AA289" s="175">
        <f t="shared" si="118"/>
        <v>0</v>
      </c>
      <c r="AB289" s="175">
        <f t="shared" si="119"/>
        <v>0</v>
      </c>
      <c r="AC289" s="175">
        <f t="shared" si="120"/>
        <v>0</v>
      </c>
      <c r="AD289" s="181">
        <f t="shared" si="121"/>
        <v>0</v>
      </c>
      <c r="AE289" s="286" t="str">
        <f t="shared" si="122"/>
        <v>x</v>
      </c>
      <c r="AF289" s="287" t="str">
        <f t="shared" si="123"/>
        <v xml:space="preserve"> </v>
      </c>
    </row>
    <row r="290" spans="2:34" ht="20.25" customHeight="1">
      <c r="B290" s="16"/>
      <c r="C290" s="19"/>
      <c r="D290" s="17"/>
      <c r="E290" s="17"/>
      <c r="F290" s="17"/>
      <c r="G290" s="423" t="s">
        <v>207</v>
      </c>
      <c r="H290" s="424"/>
      <c r="I290" s="425"/>
      <c r="J290" s="426">
        <f>P290/Q290</f>
        <v>0</v>
      </c>
      <c r="K290" s="427"/>
      <c r="L290" s="101"/>
      <c r="M290" s="133">
        <f>SUM(M260:M289)</f>
        <v>0</v>
      </c>
      <c r="N290" s="133">
        <f>SUM(N260:N289)</f>
        <v>0</v>
      </c>
      <c r="O290" s="133">
        <f>SUM(O260:O289)</f>
        <v>0</v>
      </c>
      <c r="P290" s="161">
        <f>SUM(P260:P289)</f>
        <v>0</v>
      </c>
      <c r="Q290" s="103">
        <f>SUM(Q260:Q289)</f>
        <v>32</v>
      </c>
      <c r="R290" s="414">
        <f t="shared" si="147"/>
        <v>32</v>
      </c>
      <c r="S290" s="100"/>
      <c r="T290" s="121" t="s">
        <v>220</v>
      </c>
      <c r="U290" s="115">
        <v>0.75</v>
      </c>
      <c r="V290" s="73"/>
      <c r="W290" s="281">
        <f>Q290*U290</f>
        <v>24</v>
      </c>
      <c r="X290" s="112"/>
      <c r="Y290" s="112"/>
      <c r="Z290" s="112"/>
      <c r="AA290" s="112"/>
      <c r="AB290" s="112"/>
      <c r="AC290" s="112"/>
      <c r="AD290" s="132"/>
      <c r="AF290" s="109"/>
    </row>
    <row r="291" spans="2:34" ht="45" customHeight="1">
      <c r="B291" s="454" t="s">
        <v>210</v>
      </c>
      <c r="C291" s="455"/>
      <c r="D291" s="437" t="s">
        <v>235</v>
      </c>
      <c r="E291" s="437"/>
      <c r="F291" s="437"/>
      <c r="G291" s="437"/>
      <c r="H291" s="437"/>
      <c r="I291" s="437"/>
      <c r="J291" s="437"/>
      <c r="K291" s="438"/>
      <c r="L291" s="101"/>
      <c r="M291" s="139"/>
      <c r="N291" s="139"/>
      <c r="O291" s="139"/>
      <c r="P291" s="140"/>
      <c r="Q291" s="141"/>
      <c r="R291" s="399"/>
      <c r="S291" s="100"/>
      <c r="T291" s="142"/>
      <c r="U291" s="143"/>
      <c r="V291" s="144"/>
      <c r="W291" s="74"/>
      <c r="X291" s="86"/>
      <c r="Y291" s="126"/>
      <c r="Z291" s="126"/>
      <c r="AA291" s="126"/>
      <c r="AB291" s="126"/>
      <c r="AC291" s="126"/>
      <c r="AD291" s="85"/>
      <c r="AF291" s="109"/>
    </row>
    <row r="292" spans="2:34" s="75" customFormat="1" ht="8.25" customHeight="1">
      <c r="B292" s="77"/>
      <c r="C292" s="78"/>
      <c r="D292" s="79"/>
      <c r="E292" s="79"/>
      <c r="F292" s="79"/>
      <c r="G292" s="2"/>
      <c r="H292" s="2"/>
      <c r="I292" s="2"/>
      <c r="J292" s="2"/>
      <c r="K292" s="2"/>
      <c r="L292" s="101"/>
      <c r="M292" s="94"/>
      <c r="N292" s="90"/>
      <c r="O292" s="90"/>
      <c r="P292" s="81"/>
      <c r="Q292" s="90"/>
      <c r="R292" s="407"/>
      <c r="S292" s="100"/>
      <c r="T292" s="84"/>
      <c r="U292" s="84"/>
      <c r="V292" s="82"/>
      <c r="W292" s="81"/>
      <c r="X292" s="84"/>
      <c r="Y292" s="81"/>
      <c r="Z292" s="81"/>
      <c r="AA292" s="81"/>
      <c r="AB292" s="81"/>
      <c r="AC292" s="81"/>
      <c r="AD292" s="81"/>
      <c r="AF292" s="134"/>
      <c r="AG292" s="244"/>
      <c r="AH292" s="244"/>
    </row>
    <row r="293" spans="2:34" ht="30" customHeight="1">
      <c r="B293" s="16"/>
      <c r="C293" s="19"/>
      <c r="D293" s="17"/>
      <c r="E293" s="17"/>
      <c r="F293" s="17"/>
      <c r="G293" s="423" t="s">
        <v>207</v>
      </c>
      <c r="H293" s="424"/>
      <c r="I293" s="425"/>
      <c r="J293" s="426">
        <f>P293/Q293</f>
        <v>0</v>
      </c>
      <c r="K293" s="427"/>
      <c r="L293" s="101"/>
      <c r="M293" s="97">
        <f>M290+M256+M201+M150+M122+M87+M44+M27</f>
        <v>0</v>
      </c>
      <c r="N293" s="97">
        <f>N290+N256+N201+N150+N122+N87+N44+N27</f>
        <v>0</v>
      </c>
      <c r="O293" s="97">
        <f>O290+O256+O201+O150+O122+O87+O44+O27</f>
        <v>0</v>
      </c>
      <c r="P293" s="93">
        <f>P290+P256+P201+P150+P122+P87+P44+P27</f>
        <v>0</v>
      </c>
      <c r="Q293" s="93">
        <f>Q290+Q256+Q201+Q150+Q122+Q87+Q44+Q27</f>
        <v>297</v>
      </c>
      <c r="R293" s="379">
        <f t="shared" ref="R293" si="149">Q293-P293</f>
        <v>297</v>
      </c>
      <c r="S293" s="100"/>
      <c r="T293" s="121" t="s">
        <v>220</v>
      </c>
      <c r="U293" s="242">
        <f>(W290+W256+W201+W150+W122+W87+W44+W27)/Q293</f>
        <v>0.75690235690235685</v>
      </c>
      <c r="V293" s="73"/>
      <c r="W293" s="281">
        <f>Q293*U293</f>
        <v>224.79999999999998</v>
      </c>
      <c r="X293" s="112"/>
      <c r="Y293" s="112"/>
      <c r="Z293" s="112"/>
      <c r="AA293" s="112"/>
      <c r="AB293" s="112"/>
      <c r="AC293" s="112"/>
      <c r="AD293" s="132"/>
      <c r="AF293" s="109"/>
    </row>
    <row r="294" spans="2:34" ht="8.25" customHeight="1">
      <c r="L294" s="101"/>
      <c r="M294" s="94"/>
      <c r="S294" s="100"/>
      <c r="X294" s="84"/>
      <c r="AF294" s="109"/>
    </row>
    <row r="295" spans="2:34" ht="30.75" customHeight="1">
      <c r="D295" s="376" t="s">
        <v>336</v>
      </c>
      <c r="E295" s="96" t="s">
        <v>143</v>
      </c>
      <c r="F295" s="91" t="s">
        <v>144</v>
      </c>
      <c r="G295" s="207"/>
      <c r="H295" s="297" t="s">
        <v>234</v>
      </c>
      <c r="I295" s="208" t="s">
        <v>211</v>
      </c>
      <c r="J295" s="447" t="s">
        <v>212</v>
      </c>
      <c r="K295" s="448"/>
      <c r="S295" s="90"/>
      <c r="T295" s="90"/>
      <c r="U295" s="90"/>
      <c r="V295" s="90"/>
      <c r="W295" s="90"/>
      <c r="X295" s="90"/>
      <c r="Y295" s="90"/>
      <c r="Z295" s="90"/>
      <c r="AA295" s="90"/>
      <c r="AB295" s="90"/>
      <c r="AC295" s="90"/>
      <c r="AF295" s="109"/>
    </row>
    <row r="296" spans="2:34">
      <c r="D296" s="209" t="str">
        <f>C302</f>
        <v>*</v>
      </c>
      <c r="E296" s="215">
        <f>SUMIF($A$5:$A$289,$D$296,M$5:M$289)-E297</f>
        <v>0</v>
      </c>
      <c r="F296" s="217">
        <f>COUNTIFS($A$5:$A$289,$D$296,N$5:N$289,"0")*2</f>
        <v>0</v>
      </c>
      <c r="G296" s="211"/>
      <c r="H296" s="212">
        <f>SUMIF($A$5:$A$289,$D$296,Q$5:Q$289)-H297</f>
        <v>32</v>
      </c>
      <c r="I296" s="363">
        <f>E296-H296</f>
        <v>-32</v>
      </c>
      <c r="J296" s="211"/>
      <c r="K296" s="383">
        <f>COUNTIF(A5:A289,D296)-K297</f>
        <v>16</v>
      </c>
      <c r="N296" s="95"/>
      <c r="O296" s="95"/>
      <c r="P296" s="88"/>
      <c r="R296" s="95"/>
      <c r="S296" s="100"/>
      <c r="V296" s="89"/>
      <c r="X296" s="84"/>
      <c r="AF296" s="109"/>
    </row>
    <row r="297" spans="2:34">
      <c r="D297" s="210" t="s">
        <v>156</v>
      </c>
      <c r="E297" s="216">
        <f>SUMIF($A$5:$A$289,$D$297,M$5:M$289)</f>
        <v>0</v>
      </c>
      <c r="F297" s="218">
        <f>COUNTIFS($A$5:$A$289,$D$297,N$5:N$289,"0")</f>
        <v>0</v>
      </c>
      <c r="G297" s="213"/>
      <c r="H297" s="214">
        <f>SUMIF($A$5:$A$289,$D$297,Q$5:Q$289)</f>
        <v>8</v>
      </c>
      <c r="I297" s="382">
        <f>E297-H297</f>
        <v>-8</v>
      </c>
      <c r="J297" s="213"/>
      <c r="K297" s="384">
        <f>COUNTIF(A6:A290,C303)</f>
        <v>4</v>
      </c>
      <c r="L297" s="90"/>
      <c r="P297" s="90"/>
      <c r="S297" s="90"/>
      <c r="T297" s="90"/>
      <c r="U297" s="90"/>
      <c r="V297" s="90"/>
      <c r="W297" s="90"/>
      <c r="X297" s="90"/>
      <c r="Y297" s="90"/>
      <c r="Z297" s="90"/>
      <c r="AF297" s="109"/>
    </row>
    <row r="298" spans="2:34">
      <c r="L298" s="90"/>
      <c r="P298" s="90"/>
      <c r="S298" s="90"/>
      <c r="T298" s="90"/>
      <c r="U298" s="90"/>
      <c r="V298" s="90"/>
      <c r="W298" s="90"/>
      <c r="X298" s="90"/>
      <c r="Y298" s="90"/>
      <c r="Z298" s="90"/>
      <c r="AF298" s="109"/>
    </row>
    <row r="299" spans="2:34">
      <c r="L299" s="90"/>
      <c r="P299" s="90"/>
      <c r="S299" s="90"/>
      <c r="T299" s="90"/>
      <c r="U299" s="90"/>
      <c r="V299" s="90"/>
      <c r="W299" s="90"/>
      <c r="X299" s="90"/>
      <c r="Y299" s="90"/>
      <c r="Z299" s="90"/>
    </row>
    <row r="300" spans="2:34" ht="15.75">
      <c r="B300" s="13" t="s">
        <v>157</v>
      </c>
      <c r="C300" s="14"/>
      <c r="D300" s="14"/>
      <c r="E300" s="17"/>
      <c r="F300" s="17"/>
      <c r="G300" s="17"/>
      <c r="H300" s="17"/>
      <c r="I300" s="17"/>
      <c r="J300" s="17"/>
      <c r="K300" s="17"/>
      <c r="L300" s="90"/>
      <c r="P300" s="90"/>
      <c r="S300" s="90"/>
      <c r="T300" s="90"/>
      <c r="U300" s="90"/>
      <c r="V300" s="90"/>
      <c r="W300" s="90"/>
      <c r="X300" s="90"/>
      <c r="Y300" s="90"/>
      <c r="Z300" s="90"/>
      <c r="AA300" s="83"/>
      <c r="AB300" s="83"/>
      <c r="AC300" s="83"/>
      <c r="AD300" s="83"/>
    </row>
    <row r="301" spans="2:34">
      <c r="L301" s="90"/>
      <c r="P301" s="90"/>
      <c r="S301" s="90"/>
      <c r="T301" s="90"/>
      <c r="U301" s="90"/>
      <c r="V301" s="90"/>
      <c r="W301" s="90"/>
      <c r="X301" s="90"/>
      <c r="Y301" s="90"/>
      <c r="Z301" s="90"/>
    </row>
    <row r="302" spans="2:34">
      <c r="C302" t="s">
        <v>155</v>
      </c>
      <c r="D302" s="446" t="s">
        <v>371</v>
      </c>
      <c r="E302" s="446"/>
      <c r="F302" s="446"/>
      <c r="G302" s="446"/>
      <c r="H302" s="446"/>
      <c r="I302" s="446"/>
      <c r="J302" s="446"/>
      <c r="K302" s="446"/>
      <c r="L302" s="90"/>
      <c r="P302" s="90"/>
      <c r="S302" s="90"/>
      <c r="T302" s="90"/>
      <c r="U302" s="90"/>
      <c r="V302" s="90"/>
      <c r="W302" s="90"/>
      <c r="X302" s="90"/>
      <c r="Y302" s="90"/>
      <c r="Z302" s="90"/>
    </row>
    <row r="303" spans="2:34">
      <c r="C303" s="2" t="s">
        <v>156</v>
      </c>
      <c r="D303" s="446" t="s">
        <v>372</v>
      </c>
      <c r="E303" s="446"/>
      <c r="F303" s="446"/>
      <c r="G303" s="446"/>
      <c r="H303" s="446"/>
      <c r="I303" s="446"/>
      <c r="J303" s="446"/>
      <c r="K303" s="446"/>
      <c r="S303" s="100"/>
    </row>
    <row r="304" spans="2:34">
      <c r="C304" t="s">
        <v>123</v>
      </c>
      <c r="D304" s="446" t="s">
        <v>180</v>
      </c>
      <c r="E304" s="446"/>
      <c r="F304" s="446"/>
      <c r="G304" s="446"/>
      <c r="H304" s="446"/>
      <c r="I304" s="446"/>
      <c r="J304" s="446"/>
      <c r="K304" s="446"/>
      <c r="S304" s="100"/>
    </row>
    <row r="305" spans="2:30">
      <c r="C305" s="2" t="s">
        <v>125</v>
      </c>
      <c r="D305" s="446" t="s">
        <v>228</v>
      </c>
      <c r="E305" s="446"/>
      <c r="F305" s="446"/>
      <c r="G305" s="446"/>
      <c r="H305" s="446"/>
      <c r="I305" s="446"/>
      <c r="J305" s="446"/>
      <c r="K305" s="446"/>
      <c r="S305" s="100"/>
    </row>
    <row r="306" spans="2:30" hidden="1">
      <c r="B306" s="292"/>
      <c r="C306" s="2" t="s">
        <v>148</v>
      </c>
      <c r="D306" s="446" t="s">
        <v>183</v>
      </c>
      <c r="E306" s="446"/>
      <c r="F306" s="446"/>
      <c r="G306" s="446"/>
      <c r="H306" s="446"/>
      <c r="I306" s="446"/>
      <c r="J306" s="446"/>
      <c r="K306" s="446"/>
      <c r="S306" s="100"/>
    </row>
    <row r="307" spans="2:30" hidden="1">
      <c r="B307" s="292"/>
      <c r="C307" s="36">
        <v>1</v>
      </c>
      <c r="D307" s="446" t="s">
        <v>186</v>
      </c>
      <c r="E307" s="446"/>
      <c r="F307" s="446"/>
      <c r="G307" s="446"/>
      <c r="H307" s="446"/>
      <c r="I307" s="446"/>
      <c r="J307" s="446"/>
      <c r="K307" s="446"/>
      <c r="S307" s="100"/>
    </row>
    <row r="308" spans="2:30" hidden="1">
      <c r="B308" s="292"/>
      <c r="C308" s="36">
        <v>0</v>
      </c>
      <c r="D308" s="446" t="s">
        <v>187</v>
      </c>
      <c r="E308" s="446"/>
      <c r="F308" s="446"/>
      <c r="G308" s="446"/>
      <c r="H308" s="446"/>
      <c r="I308" s="446"/>
      <c r="J308" s="446"/>
      <c r="K308" s="446"/>
      <c r="S308" s="100"/>
    </row>
    <row r="309" spans="2:30" hidden="1">
      <c r="B309" s="292"/>
      <c r="C309" s="71">
        <v>1</v>
      </c>
      <c r="D309" s="446" t="s">
        <v>203</v>
      </c>
      <c r="E309" s="446"/>
      <c r="F309" s="446"/>
      <c r="G309" s="446"/>
      <c r="H309" s="446"/>
      <c r="I309" s="446"/>
      <c r="J309" s="446"/>
      <c r="K309" s="446"/>
      <c r="S309" s="100"/>
    </row>
    <row r="310" spans="2:30" hidden="1">
      <c r="B310" s="292"/>
      <c r="C310" s="71">
        <v>2</v>
      </c>
      <c r="D310" s="446" t="s">
        <v>204</v>
      </c>
      <c r="E310" s="446"/>
      <c r="F310" s="446"/>
      <c r="G310" s="446"/>
      <c r="H310" s="446"/>
      <c r="I310" s="446"/>
      <c r="J310" s="446"/>
      <c r="K310" s="446"/>
      <c r="S310" s="100"/>
    </row>
    <row r="311" spans="2:30" hidden="1">
      <c r="B311" s="292"/>
      <c r="C311" s="299" t="s">
        <v>243</v>
      </c>
      <c r="D311" s="373" t="s">
        <v>293</v>
      </c>
      <c r="E311" s="299"/>
      <c r="F311" s="299"/>
      <c r="G311" s="299"/>
      <c r="H311" s="299"/>
      <c r="I311" s="299"/>
      <c r="J311" s="299"/>
      <c r="K311" s="299"/>
      <c r="S311" s="100"/>
    </row>
    <row r="312" spans="2:30" hidden="1">
      <c r="B312" s="292"/>
      <c r="C312" s="299" t="s">
        <v>245</v>
      </c>
      <c r="D312" s="299" t="s">
        <v>348</v>
      </c>
      <c r="E312" s="299"/>
      <c r="F312" s="299"/>
      <c r="G312" s="299"/>
      <c r="H312" s="299"/>
      <c r="I312" s="299"/>
      <c r="J312" s="299"/>
      <c r="K312" s="299"/>
      <c r="S312" s="100"/>
    </row>
    <row r="313" spans="2:30" hidden="1">
      <c r="B313" s="292"/>
      <c r="C313" s="299" t="s">
        <v>244</v>
      </c>
      <c r="D313" s="374" t="s">
        <v>349</v>
      </c>
      <c r="E313" s="299"/>
      <c r="F313" s="299"/>
      <c r="G313" s="299"/>
      <c r="H313" s="299"/>
      <c r="I313" s="299"/>
      <c r="J313" s="299"/>
      <c r="K313" s="299"/>
      <c r="S313" s="100"/>
    </row>
    <row r="314" spans="2:30" hidden="1">
      <c r="B314" s="292"/>
      <c r="C314" s="378" t="s">
        <v>295</v>
      </c>
      <c r="D314" s="303" t="s">
        <v>296</v>
      </c>
      <c r="E314" s="303"/>
      <c r="F314" s="303"/>
      <c r="G314" s="303"/>
      <c r="H314" s="303"/>
      <c r="I314" s="303"/>
      <c r="J314" s="303"/>
      <c r="K314" s="303"/>
      <c r="S314" s="100"/>
    </row>
    <row r="315" spans="2:30" hidden="1">
      <c r="B315" s="292"/>
      <c r="C315" s="377" t="s">
        <v>143</v>
      </c>
      <c r="D315" s="299" t="s">
        <v>291</v>
      </c>
      <c r="E315" s="299"/>
      <c r="F315" s="299"/>
      <c r="G315" s="299"/>
      <c r="H315" s="299"/>
      <c r="I315" s="299"/>
      <c r="J315" s="299"/>
      <c r="K315" s="299"/>
      <c r="S315" s="100"/>
    </row>
    <row r="316" spans="2:30" hidden="1">
      <c r="B316" s="292"/>
      <c r="C316" s="377" t="s">
        <v>144</v>
      </c>
      <c r="D316" s="299" t="s">
        <v>291</v>
      </c>
      <c r="E316" s="299"/>
      <c r="F316" s="299"/>
      <c r="G316" s="299"/>
      <c r="H316" s="299"/>
      <c r="I316" s="299"/>
      <c r="J316" s="299"/>
      <c r="K316" s="299"/>
      <c r="S316" s="100"/>
    </row>
    <row r="317" spans="2:30">
      <c r="C317" s="71"/>
      <c r="D317" s="71"/>
      <c r="S317" s="100"/>
    </row>
    <row r="318" spans="2:30" ht="15" customHeight="1">
      <c r="B318" s="13" t="s">
        <v>189</v>
      </c>
      <c r="C318" s="14"/>
      <c r="D318" s="14"/>
      <c r="E318" s="17"/>
      <c r="F318" s="17"/>
      <c r="G318" s="17"/>
      <c r="H318" s="17"/>
      <c r="I318" s="17"/>
      <c r="J318" s="17"/>
      <c r="K318" s="17"/>
      <c r="L318" s="1"/>
      <c r="P318" s="90"/>
      <c r="S318" s="90"/>
      <c r="T318" s="90"/>
      <c r="U318" s="90"/>
      <c r="V318" s="90"/>
      <c r="W318" s="90"/>
      <c r="X318" s="90"/>
      <c r="Y318" s="90"/>
      <c r="Z318" s="83"/>
      <c r="AA318" s="83"/>
      <c r="AB318" s="83"/>
      <c r="AC318" s="83"/>
      <c r="AD318" s="83"/>
    </row>
    <row r="319" spans="2:30">
      <c r="P319" s="90"/>
      <c r="S319" s="90"/>
      <c r="T319" s="90"/>
      <c r="U319" s="90"/>
      <c r="V319" s="90"/>
      <c r="W319" s="90"/>
      <c r="X319" s="90"/>
      <c r="Y319" s="90"/>
    </row>
    <row r="320" spans="2:30" ht="25.5" customHeight="1">
      <c r="C320" s="409" t="s">
        <v>368</v>
      </c>
      <c r="D320" s="451" t="s">
        <v>190</v>
      </c>
      <c r="E320" s="451"/>
      <c r="F320" s="451"/>
      <c r="G320" s="451"/>
      <c r="H320" s="451"/>
      <c r="I320" s="451"/>
      <c r="J320" s="451"/>
      <c r="K320" s="451"/>
      <c r="S320" s="100"/>
    </row>
    <row r="321" spans="3:11" ht="24" customHeight="1">
      <c r="C321" s="410" t="s">
        <v>309</v>
      </c>
      <c r="D321" s="451" t="s">
        <v>191</v>
      </c>
      <c r="E321" s="451"/>
      <c r="F321" s="451"/>
      <c r="G321" s="451"/>
      <c r="H321" s="451"/>
      <c r="I321" s="451"/>
      <c r="J321" s="451"/>
      <c r="K321" s="451"/>
    </row>
    <row r="322" spans="3:11" ht="24" customHeight="1">
      <c r="C322" s="411" t="s">
        <v>369</v>
      </c>
      <c r="D322" s="451" t="s">
        <v>192</v>
      </c>
      <c r="E322" s="451"/>
      <c r="F322" s="451"/>
      <c r="G322" s="451"/>
      <c r="H322" s="451"/>
      <c r="I322" s="451"/>
      <c r="J322" s="451"/>
      <c r="K322" s="451"/>
    </row>
    <row r="323" spans="3:11" ht="16.5" customHeight="1">
      <c r="C323" s="408" t="s">
        <v>193</v>
      </c>
      <c r="D323" s="451" t="s">
        <v>194</v>
      </c>
      <c r="E323" s="451"/>
      <c r="F323" s="451"/>
      <c r="G323" s="451"/>
      <c r="H323" s="451"/>
      <c r="I323" s="451"/>
      <c r="J323" s="451"/>
      <c r="K323" s="451"/>
    </row>
    <row r="324" spans="3:11" ht="16.5" customHeight="1">
      <c r="C324" s="408" t="s">
        <v>195</v>
      </c>
      <c r="D324" s="451" t="s">
        <v>196</v>
      </c>
      <c r="E324" s="451"/>
      <c r="F324" s="451"/>
      <c r="G324" s="451"/>
      <c r="H324" s="451"/>
      <c r="I324" s="451"/>
      <c r="J324" s="451"/>
      <c r="K324" s="451"/>
    </row>
    <row r="325" spans="3:11" ht="27" customHeight="1">
      <c r="C325" s="412" t="s">
        <v>237</v>
      </c>
      <c r="D325" s="451" t="s">
        <v>197</v>
      </c>
      <c r="E325" s="451"/>
      <c r="F325" s="451"/>
      <c r="G325" s="451"/>
      <c r="H325" s="451"/>
      <c r="I325" s="451"/>
      <c r="J325" s="451"/>
      <c r="K325" s="451"/>
    </row>
    <row r="326" spans="3:11" ht="27" customHeight="1">
      <c r="C326" s="413" t="s">
        <v>238</v>
      </c>
      <c r="D326" s="451" t="s">
        <v>198</v>
      </c>
      <c r="E326" s="451"/>
      <c r="F326" s="451"/>
      <c r="G326" s="451"/>
      <c r="H326" s="451"/>
      <c r="I326" s="451"/>
      <c r="J326" s="451"/>
      <c r="K326" s="451"/>
    </row>
    <row r="327" spans="3:11" ht="27" customHeight="1">
      <c r="C327" s="408" t="s">
        <v>311</v>
      </c>
      <c r="D327" s="458" t="s">
        <v>312</v>
      </c>
      <c r="E327" s="458"/>
      <c r="F327" s="458"/>
      <c r="G327" s="458"/>
      <c r="H327" s="458"/>
      <c r="I327" s="458"/>
      <c r="J327" s="458"/>
      <c r="K327" s="458"/>
    </row>
    <row r="328" spans="3:11" ht="24" customHeight="1">
      <c r="C328" s="408" t="s">
        <v>239</v>
      </c>
      <c r="D328" s="451" t="s">
        <v>205</v>
      </c>
      <c r="E328" s="451"/>
      <c r="F328" s="451"/>
      <c r="G328" s="451"/>
      <c r="H328" s="451"/>
      <c r="I328" s="451"/>
      <c r="J328" s="451"/>
      <c r="K328" s="451"/>
    </row>
    <row r="329" spans="3:11" ht="24" customHeight="1">
      <c r="C329" s="408" t="s">
        <v>310</v>
      </c>
      <c r="D329" s="451" t="s">
        <v>206</v>
      </c>
      <c r="E329" s="451"/>
      <c r="F329" s="451"/>
      <c r="G329" s="451"/>
      <c r="H329" s="451"/>
      <c r="I329" s="451"/>
      <c r="J329" s="451"/>
      <c r="K329" s="451"/>
    </row>
  </sheetData>
  <sheetProtection password="A40E" sheet="1" selectLockedCells="1"/>
  <mergeCells count="87">
    <mergeCell ref="B28:C28"/>
    <mergeCell ref="E204:K204"/>
    <mergeCell ref="D327:K327"/>
    <mergeCell ref="B202:C202"/>
    <mergeCell ref="B151:C151"/>
    <mergeCell ref="B123:C123"/>
    <mergeCell ref="B88:C88"/>
    <mergeCell ref="B45:C45"/>
    <mergeCell ref="C48:C63"/>
    <mergeCell ref="G290:I290"/>
    <mergeCell ref="J290:K290"/>
    <mergeCell ref="C205:C207"/>
    <mergeCell ref="B257:C257"/>
    <mergeCell ref="C175:C191"/>
    <mergeCell ref="C154:C174"/>
    <mergeCell ref="C192:C200"/>
    <mergeCell ref="B1:D1"/>
    <mergeCell ref="D302:K302"/>
    <mergeCell ref="C64:C76"/>
    <mergeCell ref="D291:K291"/>
    <mergeCell ref="C275:C278"/>
    <mergeCell ref="C260:C264"/>
    <mergeCell ref="C265:C274"/>
    <mergeCell ref="C31:C36"/>
    <mergeCell ref="C37:C43"/>
    <mergeCell ref="C221:C222"/>
    <mergeCell ref="C230:C231"/>
    <mergeCell ref="C240:C241"/>
    <mergeCell ref="C251:C252"/>
    <mergeCell ref="B291:C291"/>
    <mergeCell ref="G256:I256"/>
    <mergeCell ref="J256:K256"/>
    <mergeCell ref="D320:K320"/>
    <mergeCell ref="D321:K321"/>
    <mergeCell ref="D257:K257"/>
    <mergeCell ref="D308:K308"/>
    <mergeCell ref="D310:K310"/>
    <mergeCell ref="D322:K322"/>
    <mergeCell ref="D323:K323"/>
    <mergeCell ref="D324:K324"/>
    <mergeCell ref="D328:K328"/>
    <mergeCell ref="D329:K329"/>
    <mergeCell ref="D325:K325"/>
    <mergeCell ref="D326:K326"/>
    <mergeCell ref="D88:K88"/>
    <mergeCell ref="D123:K123"/>
    <mergeCell ref="D151:K151"/>
    <mergeCell ref="D202:K202"/>
    <mergeCell ref="G27:I27"/>
    <mergeCell ref="J27:K27"/>
    <mergeCell ref="D28:K28"/>
    <mergeCell ref="G44:I44"/>
    <mergeCell ref="J44:K44"/>
    <mergeCell ref="G201:I201"/>
    <mergeCell ref="J201:K201"/>
    <mergeCell ref="M1:R1"/>
    <mergeCell ref="Y2:AD2"/>
    <mergeCell ref="T1:AF1"/>
    <mergeCell ref="B3:C3"/>
    <mergeCell ref="D309:K309"/>
    <mergeCell ref="D304:K304"/>
    <mergeCell ref="D305:K305"/>
    <mergeCell ref="D306:K306"/>
    <mergeCell ref="D307:K307"/>
    <mergeCell ref="J295:K295"/>
    <mergeCell ref="D303:K303"/>
    <mergeCell ref="C279:C289"/>
    <mergeCell ref="C77:C86"/>
    <mergeCell ref="C126:C138"/>
    <mergeCell ref="C107:C115"/>
    <mergeCell ref="C116:C121"/>
    <mergeCell ref="B2:C2"/>
    <mergeCell ref="Y27:AD27"/>
    <mergeCell ref="AE2:AF2"/>
    <mergeCell ref="G293:I293"/>
    <mergeCell ref="J293:K293"/>
    <mergeCell ref="G87:I87"/>
    <mergeCell ref="J87:K87"/>
    <mergeCell ref="G122:I122"/>
    <mergeCell ref="J122:K122"/>
    <mergeCell ref="G150:I150"/>
    <mergeCell ref="J150:K150"/>
    <mergeCell ref="C91:C106"/>
    <mergeCell ref="C5:C16"/>
    <mergeCell ref="C17:C26"/>
    <mergeCell ref="C139:C149"/>
    <mergeCell ref="D45:K45"/>
  </mergeCells>
  <conditionalFormatting sqref="D5:D26 D31:D43 D48:D86 D91:D121 D126:D149 D154:D200 D260:D289 D226:D233 D235:D246 D205:D224 D248:D254">
    <cfRule type="expression" dxfId="122" priority="47">
      <formula>AND(A5=$C$302,N5=$C$308)</formula>
    </cfRule>
    <cfRule type="expression" dxfId="121" priority="48">
      <formula>A5=$C$303</formula>
    </cfRule>
    <cfRule type="expression" dxfId="120" priority="216">
      <formula>A5=$C$302</formula>
    </cfRule>
  </conditionalFormatting>
  <conditionalFormatting sqref="B31:B43 B48:B86 B91:B121 B126:B149 B5:B26 B154:B200 B260:B289 B226:B233 B235:B246 B248:B254 B205:B216 B218:B224">
    <cfRule type="expression" dxfId="119" priority="241">
      <formula>W5=$C$308</formula>
    </cfRule>
    <cfRule type="expression" dxfId="118" priority="242">
      <formula>W5&gt;$C$307</formula>
    </cfRule>
  </conditionalFormatting>
  <conditionalFormatting sqref="F29">
    <cfRule type="expression" dxfId="117" priority="365">
      <formula>AND(E29=$C$304,XEL29=$C$302,F29&lt;&gt;$C$310)</formula>
    </cfRule>
    <cfRule type="expression" dxfId="116" priority="366">
      <formula>E29=$C$304</formula>
    </cfRule>
  </conditionalFormatting>
  <conditionalFormatting sqref="E301:F308 E298:F299 E294:F294 E317:F317 E319:F326 E260:F289 E205:F255 E154:F200 E126:F149 E91:F121 E48:F86 E31:F43 E5:F26 E330:F1048576">
    <cfRule type="expression" dxfId="115" priority="367">
      <formula>$T5=$C$304</formula>
    </cfRule>
  </conditionalFormatting>
  <conditionalFormatting sqref="G301:K308 G294:K294 G292:K292 G317:K317 G319:K326 G260:K289 G205:K255 G154:K200 G126:K149 G91:K121 G48:K86 G31:K43 G5:K26">
    <cfRule type="expression" dxfId="114" priority="384">
      <formula>$T5=$C$305</formula>
    </cfRule>
  </conditionalFormatting>
  <conditionalFormatting sqref="U5:U26 U31:U43 U48:U86 U91:U121 U126:U149 U154:U200 U260:U289 U294 U296 U303:U317 U320:U374 U226:U233 U235:U246 U205:U224 U248:U254 U291 U257 U202 U151 U123 U88 U45 U28:U29">
    <cfRule type="expression" dxfId="113" priority="407">
      <formula>AND(T5=$C$304,A5=$C$302,U5&lt;&gt;$C$310)</formula>
    </cfRule>
    <cfRule type="expression" dxfId="112" priority="408">
      <formula>T5=$C$304</formula>
    </cfRule>
  </conditionalFormatting>
  <conditionalFormatting sqref="J27:K27">
    <cfRule type="cellIs" dxfId="111" priority="157" operator="greaterThanOrEqual">
      <formula>U27</formula>
    </cfRule>
    <cfRule type="cellIs" dxfId="110" priority="158" operator="lessThan">
      <formula>U27</formula>
    </cfRule>
  </conditionalFormatting>
  <conditionalFormatting sqref="J44:K44">
    <cfRule type="cellIs" dxfId="109" priority="155" operator="greaterThanOrEqual">
      <formula>U44</formula>
    </cfRule>
    <cfRule type="cellIs" dxfId="108" priority="156" operator="lessThan">
      <formula>U44</formula>
    </cfRule>
  </conditionalFormatting>
  <conditionalFormatting sqref="E29">
    <cfRule type="expression" dxfId="107" priority="139">
      <formula>AND(D29=$C$304,XEK29=$C$302,E29&lt;&gt;$C$310)</formula>
    </cfRule>
    <cfRule type="expression" dxfId="106" priority="140">
      <formula>D29=$C$304</formula>
    </cfRule>
  </conditionalFormatting>
  <conditionalFormatting sqref="D29">
    <cfRule type="expression" dxfId="105" priority="137">
      <formula>AND(C29=$C$304,XEJ29=$C$302,D29&lt;&gt;$C$310)</formula>
    </cfRule>
    <cfRule type="expression" dxfId="104" priority="138">
      <formula>C29=$C$304</formula>
    </cfRule>
  </conditionalFormatting>
  <conditionalFormatting sqref="F46">
    <cfRule type="expression" dxfId="103" priority="135">
      <formula>AND(E46=$C$304,XEL46=$C$302,F46&lt;&gt;$C$310)</formula>
    </cfRule>
    <cfRule type="expression" dxfId="102" priority="136">
      <formula>E46=$C$304</formula>
    </cfRule>
  </conditionalFormatting>
  <conditionalFormatting sqref="E46">
    <cfRule type="expression" dxfId="101" priority="133">
      <formula>AND(D46=$C$304,XEK46=$C$302,E46&lt;&gt;$C$310)</formula>
    </cfRule>
    <cfRule type="expression" dxfId="100" priority="134">
      <formula>D46=$C$304</formula>
    </cfRule>
  </conditionalFormatting>
  <conditionalFormatting sqref="D46">
    <cfRule type="expression" dxfId="99" priority="131">
      <formula>AND(C46=$C$304,XEJ46=$C$302,D46&lt;&gt;$C$310)</formula>
    </cfRule>
    <cfRule type="expression" dxfId="98" priority="132">
      <formula>C46=$C$304</formula>
    </cfRule>
  </conditionalFormatting>
  <conditionalFormatting sqref="F89">
    <cfRule type="expression" dxfId="97" priority="129">
      <formula>AND(E89=$C$304,XEL89=$C$302,F89&lt;&gt;$C$310)</formula>
    </cfRule>
    <cfRule type="expression" dxfId="96" priority="130">
      <formula>E89=$C$304</formula>
    </cfRule>
  </conditionalFormatting>
  <conditionalFormatting sqref="E89">
    <cfRule type="expression" dxfId="95" priority="127">
      <formula>AND(D89=$C$304,XEK89=$C$302,E89&lt;&gt;$C$310)</formula>
    </cfRule>
    <cfRule type="expression" dxfId="94" priority="128">
      <formula>D89=$C$304</formula>
    </cfRule>
  </conditionalFormatting>
  <conditionalFormatting sqref="D89">
    <cfRule type="expression" dxfId="93" priority="125">
      <formula>AND(C89=$C$304,XEJ89=$C$302,D89&lt;&gt;$C$310)</formula>
    </cfRule>
    <cfRule type="expression" dxfId="92" priority="126">
      <formula>C89=$C$304</formula>
    </cfRule>
  </conditionalFormatting>
  <conditionalFormatting sqref="F124">
    <cfRule type="expression" dxfId="91" priority="123">
      <formula>AND(E124=$C$304,XEL124=$C$302,F124&lt;&gt;$C$310)</formula>
    </cfRule>
    <cfRule type="expression" dxfId="90" priority="124">
      <formula>E124=$C$304</formula>
    </cfRule>
  </conditionalFormatting>
  <conditionalFormatting sqref="E124">
    <cfRule type="expression" dxfId="89" priority="121">
      <formula>AND(D124=$C$304,XEK124=$C$302,E124&lt;&gt;$C$310)</formula>
    </cfRule>
    <cfRule type="expression" dxfId="88" priority="122">
      <formula>D124=$C$304</formula>
    </cfRule>
  </conditionalFormatting>
  <conditionalFormatting sqref="D124">
    <cfRule type="expression" dxfId="87" priority="119">
      <formula>AND(C124=$C$304,XEJ124=$C$302,D124&lt;&gt;$C$310)</formula>
    </cfRule>
    <cfRule type="expression" dxfId="86" priority="120">
      <formula>C124=$C$304</formula>
    </cfRule>
  </conditionalFormatting>
  <conditionalFormatting sqref="F152">
    <cfRule type="expression" dxfId="85" priority="117">
      <formula>AND(E152=$C$304,XEL152=$C$302,F152&lt;&gt;$C$310)</formula>
    </cfRule>
    <cfRule type="expression" dxfId="84" priority="118">
      <formula>E152=$C$304</formula>
    </cfRule>
  </conditionalFormatting>
  <conditionalFormatting sqref="E152">
    <cfRule type="expression" dxfId="83" priority="115">
      <formula>AND(D152=$C$304,XEK152=$C$302,E152&lt;&gt;$C$310)</formula>
    </cfRule>
    <cfRule type="expression" dxfId="82" priority="116">
      <formula>D152=$C$304</formula>
    </cfRule>
  </conditionalFormatting>
  <conditionalFormatting sqref="D152">
    <cfRule type="expression" dxfId="81" priority="113">
      <formula>AND(C152=$C$304,XEJ152=$C$302,D152&lt;&gt;$C$310)</formula>
    </cfRule>
    <cfRule type="expression" dxfId="80" priority="114">
      <formula>C152=$C$304</formula>
    </cfRule>
  </conditionalFormatting>
  <conditionalFormatting sqref="F203">
    <cfRule type="expression" dxfId="79" priority="111">
      <formula>AND(E203=$C$304,XEL203=$C$302,F203&lt;&gt;$C$310)</formula>
    </cfRule>
    <cfRule type="expression" dxfId="78" priority="112">
      <formula>E203=$C$304</formula>
    </cfRule>
  </conditionalFormatting>
  <conditionalFormatting sqref="E203">
    <cfRule type="expression" dxfId="77" priority="109">
      <formula>AND(D203=$C$304,XEK203=$C$302,E203&lt;&gt;$C$310)</formula>
    </cfRule>
    <cfRule type="expression" dxfId="76" priority="110">
      <formula>D203=$C$304</formula>
    </cfRule>
  </conditionalFormatting>
  <conditionalFormatting sqref="D203">
    <cfRule type="expression" dxfId="75" priority="107">
      <formula>AND(C203=$C$304,XEJ203=$C$302,D203&lt;&gt;$C$310)</formula>
    </cfRule>
    <cfRule type="expression" dxfId="74" priority="108">
      <formula>C203=$C$304</formula>
    </cfRule>
  </conditionalFormatting>
  <conditionalFormatting sqref="F258">
    <cfRule type="expression" dxfId="73" priority="105">
      <formula>AND(E258=$C$304,XEL258=$C$302,F258&lt;&gt;$C$310)</formula>
    </cfRule>
    <cfRule type="expression" dxfId="72" priority="106">
      <formula>E258=$C$304</formula>
    </cfRule>
  </conditionalFormatting>
  <conditionalFormatting sqref="E258">
    <cfRule type="expression" dxfId="71" priority="103">
      <formula>AND(D258=$C$304,XEK258=$C$302,E258&lt;&gt;$C$310)</formula>
    </cfRule>
    <cfRule type="expression" dxfId="70" priority="104">
      <formula>D258=$C$304</formula>
    </cfRule>
  </conditionalFormatting>
  <conditionalFormatting sqref="D258">
    <cfRule type="expression" dxfId="69" priority="101">
      <formula>AND(C258=$C$304,XEJ258=$C$302,D258&lt;&gt;$C$310)</formula>
    </cfRule>
    <cfRule type="expression" dxfId="68" priority="102">
      <formula>C258=$C$304</formula>
    </cfRule>
  </conditionalFormatting>
  <conditionalFormatting sqref="F292">
    <cfRule type="expression" dxfId="67" priority="99">
      <formula>AND(E292=$C$304,XEL292=$C$302,F292&lt;&gt;$C$310)</formula>
    </cfRule>
    <cfRule type="expression" dxfId="66" priority="100">
      <formula>E292=$C$304</formula>
    </cfRule>
  </conditionalFormatting>
  <conditionalFormatting sqref="E292">
    <cfRule type="expression" dxfId="65" priority="97">
      <formula>AND(D292=$C$304,XEK292=$C$302,E292&lt;&gt;$C$310)</formula>
    </cfRule>
    <cfRule type="expression" dxfId="64" priority="98">
      <formula>D292=$C$304</formula>
    </cfRule>
  </conditionalFormatting>
  <conditionalFormatting sqref="D292">
    <cfRule type="expression" dxfId="63" priority="95">
      <formula>AND(C292=$C$304,XEJ292=$C$302,D292&lt;&gt;$C$310)</formula>
    </cfRule>
    <cfRule type="expression" dxfId="62" priority="96">
      <formula>C292=$C$304</formula>
    </cfRule>
  </conditionalFormatting>
  <conditionalFormatting sqref="J87:K87">
    <cfRule type="cellIs" dxfId="61" priority="93" operator="greaterThanOrEqual">
      <formula>U87</formula>
    </cfRule>
    <cfRule type="cellIs" dxfId="60" priority="94" operator="lessThan">
      <formula>U87</formula>
    </cfRule>
  </conditionalFormatting>
  <conditionalFormatting sqref="J122:K122">
    <cfRule type="cellIs" dxfId="59" priority="91" operator="greaterThanOrEqual">
      <formula>U122</formula>
    </cfRule>
    <cfRule type="cellIs" dxfId="58" priority="92" operator="lessThan">
      <formula>U122</formula>
    </cfRule>
  </conditionalFormatting>
  <conditionalFormatting sqref="J150:K150">
    <cfRule type="cellIs" dxfId="57" priority="89" operator="greaterThanOrEqual">
      <formula>U150</formula>
    </cfRule>
    <cfRule type="cellIs" dxfId="56" priority="90" operator="lessThan">
      <formula>U150</formula>
    </cfRule>
  </conditionalFormatting>
  <conditionalFormatting sqref="J201:K201">
    <cfRule type="cellIs" dxfId="55" priority="87" operator="greaterThanOrEqual">
      <formula>U201</formula>
    </cfRule>
    <cfRule type="cellIs" dxfId="54" priority="88" operator="lessThan">
      <formula>U201</formula>
    </cfRule>
  </conditionalFormatting>
  <conditionalFormatting sqref="J256:K256">
    <cfRule type="cellIs" dxfId="53" priority="85" operator="greaterThanOrEqual">
      <formula>U256</formula>
    </cfRule>
    <cfRule type="cellIs" dxfId="52" priority="86" operator="lessThan">
      <formula>U256</formula>
    </cfRule>
  </conditionalFormatting>
  <conditionalFormatting sqref="J290:K290">
    <cfRule type="cellIs" dxfId="51" priority="83" operator="greaterThanOrEqual">
      <formula>U290</formula>
    </cfRule>
    <cfRule type="cellIs" dxfId="50" priority="84" operator="lessThan">
      <formula>U290</formula>
    </cfRule>
  </conditionalFormatting>
  <conditionalFormatting sqref="J293:K293">
    <cfRule type="cellIs" dxfId="49" priority="81" operator="greaterThanOrEqual">
      <formula>U293</formula>
    </cfRule>
    <cfRule type="cellIs" dxfId="48" priority="82" operator="lessThan">
      <formula>U293</formula>
    </cfRule>
  </conditionalFormatting>
  <conditionalFormatting sqref="U292">
    <cfRule type="expression" dxfId="47" priority="79">
      <formula>AND(T292=$C$304,A292=$C$302,U292&lt;&gt;$C$310)</formula>
    </cfRule>
    <cfRule type="expression" dxfId="46" priority="80">
      <formula>T292=$C$304</formula>
    </cfRule>
  </conditionalFormatting>
  <conditionalFormatting sqref="U46">
    <cfRule type="expression" dxfId="45" priority="62">
      <formula>AND(T46=$C$304,A46=$C$302,U46&lt;&gt;$C$310)</formula>
    </cfRule>
    <cfRule type="expression" dxfId="44" priority="63">
      <formula>T46=$C$304</formula>
    </cfRule>
  </conditionalFormatting>
  <conditionalFormatting sqref="U89">
    <cfRule type="expression" dxfId="43" priority="60">
      <formula>AND(T89=$C$304,A89=$C$302,U89&lt;&gt;$C$310)</formula>
    </cfRule>
    <cfRule type="expression" dxfId="42" priority="61">
      <formula>T89=$C$304</formula>
    </cfRule>
  </conditionalFormatting>
  <conditionalFormatting sqref="U124">
    <cfRule type="expression" dxfId="41" priority="58">
      <formula>AND(T124=$C$304,A124=$C$302,U124&lt;&gt;$C$310)</formula>
    </cfRule>
    <cfRule type="expression" dxfId="40" priority="59">
      <formula>T124=$C$304</formula>
    </cfRule>
  </conditionalFormatting>
  <conditionalFormatting sqref="U152">
    <cfRule type="expression" dxfId="39" priority="56">
      <formula>AND(T152=$C$304,A152=$C$302,U152&lt;&gt;$C$310)</formula>
    </cfRule>
    <cfRule type="expression" dxfId="38" priority="57">
      <formula>T152=$C$304</formula>
    </cfRule>
  </conditionalFormatting>
  <conditionalFormatting sqref="U203">
    <cfRule type="expression" dxfId="37" priority="54">
      <formula>AND(T203=$C$304,A203=$C$302,U203&lt;&gt;$C$310)</formula>
    </cfRule>
    <cfRule type="expression" dxfId="36" priority="55">
      <formula>T203=$C$304</formula>
    </cfRule>
  </conditionalFormatting>
  <conditionalFormatting sqref="U258">
    <cfRule type="expression" dxfId="35" priority="52">
      <formula>AND(T258=$C$304,A258=$C$302,U258&lt;&gt;$C$310)</formula>
    </cfRule>
    <cfRule type="expression" dxfId="34" priority="53">
      <formula>T258=$C$304</formula>
    </cfRule>
  </conditionalFormatting>
  <conditionalFormatting sqref="D296 G296:G297 J296:J297">
    <cfRule type="expression" dxfId="33" priority="423">
      <formula>$K296=$C$305</formula>
    </cfRule>
  </conditionalFormatting>
  <conditionalFormatting sqref="F296:F297">
    <cfRule type="expression" dxfId="32" priority="50">
      <formula>$K296=$C$305</formula>
    </cfRule>
  </conditionalFormatting>
  <conditionalFormatting sqref="Y260:AD289 Y205:AD255 Y154:AD200 Y126:AD149 Y91:AD121 Y48:AD86 Y31:AD43 Y5:AD26">
    <cfRule type="expression" dxfId="31" priority="2503">
      <formula>$T5=$C$305</formula>
    </cfRule>
  </conditionalFormatting>
  <conditionalFormatting sqref="D225">
    <cfRule type="expression" dxfId="30" priority="37">
      <formula>AND(A225=$C$302,N225=$C$308)</formula>
    </cfRule>
    <cfRule type="expression" dxfId="29" priority="38">
      <formula>A225=$C$303</formula>
    </cfRule>
    <cfRule type="expression" dxfId="28" priority="39">
      <formula>A225=$C$302</formula>
    </cfRule>
  </conditionalFormatting>
  <conditionalFormatting sqref="U225">
    <cfRule type="expression" dxfId="27" priority="44">
      <formula>AND(T225=$C$304,A225=$C$302,U225&lt;&gt;$C$310)</formula>
    </cfRule>
    <cfRule type="expression" dxfId="26" priority="45">
      <formula>T225=$C$304</formula>
    </cfRule>
  </conditionalFormatting>
  <conditionalFormatting sqref="D234">
    <cfRule type="expression" dxfId="25" priority="27">
      <formula>AND(A234=$C$302,N234=$C$308)</formula>
    </cfRule>
    <cfRule type="expression" dxfId="24" priority="28">
      <formula>A234=$C$303</formula>
    </cfRule>
    <cfRule type="expression" dxfId="23" priority="29">
      <formula>A234=$C$302</formula>
    </cfRule>
  </conditionalFormatting>
  <conditionalFormatting sqref="U234">
    <cfRule type="expression" dxfId="22" priority="34">
      <formula>AND(T234=$C$304,A234=$C$302,U234&lt;&gt;$C$310)</formula>
    </cfRule>
    <cfRule type="expression" dxfId="21" priority="35">
      <formula>T234=$C$304</formula>
    </cfRule>
  </conditionalFormatting>
  <conditionalFormatting sqref="D247">
    <cfRule type="expression" dxfId="20" priority="17">
      <formula>AND(A247=$C$302,N247=$C$308)</formula>
    </cfRule>
    <cfRule type="expression" dxfId="19" priority="18">
      <formula>A247=$C$303</formula>
    </cfRule>
    <cfRule type="expression" dxfId="18" priority="19">
      <formula>A247=$C$302</formula>
    </cfRule>
  </conditionalFormatting>
  <conditionalFormatting sqref="U247">
    <cfRule type="expression" dxfId="17" priority="24">
      <formula>AND(T247=$C$304,A247=$C$302,U247&lt;&gt;$C$310)</formula>
    </cfRule>
    <cfRule type="expression" dxfId="16" priority="25">
      <formula>T247=$C$304</formula>
    </cfRule>
  </conditionalFormatting>
  <conditionalFormatting sqref="D255">
    <cfRule type="expression" dxfId="15" priority="7">
      <formula>AND(A255=$C$302,N255=$C$308)</formula>
    </cfRule>
    <cfRule type="expression" dxfId="14" priority="8">
      <formula>A255=$C$303</formula>
    </cfRule>
    <cfRule type="expression" dxfId="13" priority="9">
      <formula>A255=$C$302</formula>
    </cfRule>
  </conditionalFormatting>
  <conditionalFormatting sqref="U255">
    <cfRule type="expression" dxfId="12" priority="14">
      <formula>AND(T255=$C$304,A255=$C$302,U255&lt;&gt;$C$310)</formula>
    </cfRule>
    <cfRule type="expression" dxfId="11" priority="15">
      <formula>T255=$C$304</formula>
    </cfRule>
  </conditionalFormatting>
  <conditionalFormatting sqref="C219:C220">
    <cfRule type="expression" dxfId="10" priority="5">
      <formula>$D$3=$D$312</formula>
    </cfRule>
  </conditionalFormatting>
  <conditionalFormatting sqref="C237:C238">
    <cfRule type="expression" dxfId="9" priority="4">
      <formula>$D$3=$D$312</formula>
    </cfRule>
  </conditionalFormatting>
  <conditionalFormatting sqref="C227:C228 C205:C207">
    <cfRule type="expression" dxfId="8" priority="3">
      <formula>$D$3=$D$312</formula>
    </cfRule>
  </conditionalFormatting>
  <conditionalFormatting sqref="C249:C250">
    <cfRule type="expression" dxfId="7" priority="2">
      <formula>$D$3=$D$312</formula>
    </cfRule>
  </conditionalFormatting>
  <conditionalFormatting sqref="C208">
    <cfRule type="expression" dxfId="6" priority="1">
      <formula>$D$3=$D$312</formula>
    </cfRule>
  </conditionalFormatting>
  <conditionalFormatting sqref="E2:F3 M2:N3">
    <cfRule type="expression" dxfId="5" priority="6757">
      <formula>$T1=$C$304</formula>
    </cfRule>
  </conditionalFormatting>
  <conditionalFormatting sqref="G2:K3 O2:R3">
    <cfRule type="expression" dxfId="4" priority="6759">
      <formula>$T1=$C$305</formula>
    </cfRule>
  </conditionalFormatting>
  <dataValidations count="5">
    <dataValidation type="list" allowBlank="1" showInputMessage="1" showErrorMessage="1" sqref="T5:T26 T205:T255 T48:T86 T91:T121 T126:T149 T154:T200 T31:T43 T260:T289">
      <formula1>$C$304:$C$305</formula1>
    </dataValidation>
    <dataValidation type="list" allowBlank="1" showInputMessage="1" showErrorMessage="1" sqref="E5:F16 E31:F43 E48:F86 E91:F121 E126:F149 E154:F200 E260:F289 E205:F255">
      <formula1>$AE5</formula1>
    </dataValidation>
    <dataValidation type="list" allowBlank="1" showInputMessage="1" showErrorMessage="1" sqref="G5:K16 G31:K43 G48:K86 G91:K121 G126:K149 G154:K200 G260:K289 G205:K255">
      <formula1>$AF5</formula1>
    </dataValidation>
    <dataValidation type="list" allowBlank="1" showInputMessage="1" showErrorMessage="1" sqref="D3">
      <formula1>$D$311:$D$313</formula1>
    </dataValidation>
    <dataValidation type="list" allowBlank="1" showInputMessage="1" showErrorMessage="1" sqref="C250 C220 C228 C238">
      <formula1>$C$314:$C$316</formula1>
    </dataValidation>
  </dataValidations>
  <pageMargins left="0.23622047244094491" right="0.23622047244094491" top="0.74803149606299213" bottom="0.74803149606299213" header="0.31496062992125984" footer="0.31496062992125984"/>
  <pageSetup paperSize="9" scale="60" fitToHeight="0" orientation="portrait" r:id="rId1"/>
  <headerFooter>
    <oddFooter>&amp;RSeite &amp;P von &amp;N</oddFooter>
  </headerFooter>
  <rowBreaks count="7" manualBreakCount="7">
    <brk id="46" max="18" man="1"/>
    <brk id="89" max="18" man="1"/>
    <brk id="124" max="18" man="1"/>
    <brk id="152" max="18" man="1"/>
    <brk id="203" max="18" man="1"/>
    <brk id="247" max="18" man="1"/>
    <brk id="297" max="18" man="1"/>
  </rowBreaks>
  <ignoredErrors>
    <ignoredError sqref="M234:R234 M247:R247 M217:R217 M225:R2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B1:I64"/>
  <sheetViews>
    <sheetView showGridLines="0" zoomScaleNormal="100" workbookViewId="0">
      <selection activeCell="C56" sqref="C56:I64"/>
    </sheetView>
  </sheetViews>
  <sheetFormatPr baseColWidth="10" defaultRowHeight="15"/>
  <cols>
    <col min="1" max="1" width="1.7109375" customWidth="1"/>
    <col min="3" max="3" width="29.140625" customWidth="1"/>
    <col min="4" max="8" width="11.7109375" customWidth="1"/>
    <col min="9" max="9" width="13.42578125" customWidth="1"/>
    <col min="10" max="10" width="11.42578125" customWidth="1"/>
  </cols>
  <sheetData>
    <row r="1" spans="2:9" ht="82.5" customHeight="1">
      <c r="B1" s="452" t="s">
        <v>233</v>
      </c>
      <c r="C1" s="452"/>
      <c r="D1" s="452"/>
      <c r="E1" s="452"/>
      <c r="F1" s="452"/>
      <c r="G1" s="452"/>
      <c r="H1" s="452"/>
      <c r="I1" s="452"/>
    </row>
    <row r="2" spans="2:9" ht="30" customHeight="1">
      <c r="B2" s="467" t="str">
        <f>"Zusammenfassung der Ergebnisse:"&amp;" "&amp;Kriterien!D2</f>
        <v>Zusammenfassung der Ergebnisse: Hotel Muster, Musterort</v>
      </c>
      <c r="C2" s="467"/>
      <c r="D2" s="467"/>
      <c r="E2" s="467"/>
      <c r="F2" s="467"/>
      <c r="G2" s="467"/>
      <c r="H2" s="467"/>
      <c r="I2" s="467"/>
    </row>
    <row r="3" spans="2:9" ht="24.75" customHeight="1">
      <c r="B3" s="477" t="str">
        <f>Kriterien!B2</f>
        <v>Durchgeführt am: 01.01.20xx</v>
      </c>
      <c r="C3" s="477"/>
      <c r="D3" s="479" t="str">
        <f>Kriterien!B3</f>
        <v xml:space="preserve">Hoteltyp: </v>
      </c>
      <c r="E3" s="479"/>
      <c r="F3" s="478" t="str">
        <f>Kriterien!D3</f>
        <v>Hoteltyp A:  Betriebe mit Jahres- oder Saisonslizenz und einem durchschnittlichen Aufenthalt der Hausgäste von mehr als drei Tagen</v>
      </c>
      <c r="G3" s="478"/>
      <c r="H3" s="478"/>
      <c r="I3" s="478"/>
    </row>
    <row r="4" spans="2:9" ht="15" customHeight="1"/>
    <row r="5" spans="2:9" ht="30" customHeight="1">
      <c r="B5" s="226"/>
      <c r="C5" s="232"/>
      <c r="D5" s="224" t="s">
        <v>216</v>
      </c>
      <c r="E5" s="224" t="s">
        <v>213</v>
      </c>
      <c r="F5" s="224" t="s">
        <v>217</v>
      </c>
      <c r="G5" s="224" t="s">
        <v>188</v>
      </c>
      <c r="H5" s="225" t="s">
        <v>214</v>
      </c>
      <c r="I5" s="227" t="s">
        <v>202</v>
      </c>
    </row>
    <row r="6" spans="2:9" ht="15.75" customHeight="1">
      <c r="B6" s="228" t="str">
        <f>Kriterien!B4</f>
        <v xml:space="preserve">1. </v>
      </c>
      <c r="C6" s="220" t="str">
        <f>Kriterien!C4</f>
        <v>ANFRAGE &amp; BUCHUNG</v>
      </c>
      <c r="D6" s="19"/>
      <c r="E6" s="19"/>
      <c r="F6" s="19"/>
      <c r="G6" s="219"/>
      <c r="H6" s="219"/>
      <c r="I6" s="220"/>
    </row>
    <row r="7" spans="2:9" ht="30" customHeight="1">
      <c r="B7" s="229"/>
      <c r="C7" s="221"/>
      <c r="D7" s="233">
        <f>Kriterien!U27</f>
        <v>0.7</v>
      </c>
      <c r="E7" s="233">
        <f>Kriterien!J27</f>
        <v>0</v>
      </c>
      <c r="F7" s="234">
        <f>H7*D7</f>
        <v>18.899999999999999</v>
      </c>
      <c r="G7" s="234">
        <f>Kriterien!P27</f>
        <v>0</v>
      </c>
      <c r="H7" s="234">
        <f>Kriterien!Q27</f>
        <v>27</v>
      </c>
      <c r="I7" s="240" t="str">
        <f>IF(E7&gt;=D7,"JA","NEIN")</f>
        <v>NEIN</v>
      </c>
    </row>
    <row r="8" spans="2:9" ht="15.75">
      <c r="B8" s="228" t="str">
        <f>Kriterien!B30</f>
        <v xml:space="preserve">2. </v>
      </c>
      <c r="C8" s="222" t="str">
        <f>Kriterien!C30</f>
        <v>ANKUNFT</v>
      </c>
      <c r="D8" s="135"/>
      <c r="E8" s="135"/>
      <c r="F8" s="135"/>
      <c r="G8" s="235"/>
      <c r="H8" s="219"/>
      <c r="I8" s="220"/>
    </row>
    <row r="9" spans="2:9" ht="30" customHeight="1">
      <c r="B9" s="229"/>
      <c r="C9" s="221"/>
      <c r="D9" s="233">
        <f>Kriterien!U44</f>
        <v>0.8</v>
      </c>
      <c r="E9" s="233">
        <f>Kriterien!J44</f>
        <v>0</v>
      </c>
      <c r="F9" s="234">
        <f>H9*D9</f>
        <v>11.200000000000001</v>
      </c>
      <c r="G9" s="234">
        <f>Kriterien!P44</f>
        <v>0</v>
      </c>
      <c r="H9" s="234">
        <f>Kriterien!Q44</f>
        <v>14</v>
      </c>
      <c r="I9" s="240" t="str">
        <f>IF(E9&gt;=D9,"JA","NEIN")</f>
        <v>NEIN</v>
      </c>
    </row>
    <row r="10" spans="2:9" ht="15.75">
      <c r="B10" s="228" t="str">
        <f>Kriterien!B47</f>
        <v xml:space="preserve">3. </v>
      </c>
      <c r="C10" s="220" t="str">
        <f>Kriterien!C47</f>
        <v>REZEPTION - FRONT OFFICE</v>
      </c>
      <c r="D10" s="135"/>
      <c r="E10" s="135"/>
      <c r="F10" s="135"/>
      <c r="G10" s="235"/>
      <c r="H10" s="219"/>
      <c r="I10" s="220"/>
    </row>
    <row r="11" spans="2:9" ht="30" customHeight="1">
      <c r="B11" s="229"/>
      <c r="C11" s="223"/>
      <c r="D11" s="233">
        <f>Kriterien!U87</f>
        <v>0.8</v>
      </c>
      <c r="E11" s="233">
        <f>Kriterien!J87</f>
        <v>0</v>
      </c>
      <c r="F11" s="234">
        <f>H11*D11</f>
        <v>43.2</v>
      </c>
      <c r="G11" s="236">
        <f>Kriterien!P87</f>
        <v>0</v>
      </c>
      <c r="H11" s="236">
        <f>Kriterien!Q87</f>
        <v>54</v>
      </c>
      <c r="I11" s="240" t="str">
        <f>IF(E11&gt;=D11,"JA","NEIN")</f>
        <v>NEIN</v>
      </c>
    </row>
    <row r="12" spans="2:9" ht="15.75">
      <c r="B12" s="228" t="str">
        <f>Kriterien!B90</f>
        <v xml:space="preserve">4. </v>
      </c>
      <c r="C12" s="220" t="str">
        <f>Kriterien!C90</f>
        <v>ZIMMER &amp; BAD</v>
      </c>
      <c r="D12" s="135"/>
      <c r="E12" s="135"/>
      <c r="F12" s="135"/>
      <c r="G12" s="235"/>
      <c r="H12" s="219"/>
      <c r="I12" s="220"/>
    </row>
    <row r="13" spans="2:9" ht="30.75" customHeight="1">
      <c r="B13" s="229"/>
      <c r="C13" s="223"/>
      <c r="D13" s="233">
        <f>Kriterien!U122</f>
        <v>0.75</v>
      </c>
      <c r="E13" s="233">
        <f>Kriterien!J122</f>
        <v>0</v>
      </c>
      <c r="F13" s="234">
        <f>H13*D13</f>
        <v>27</v>
      </c>
      <c r="G13" s="236">
        <f>Kriterien!P122</f>
        <v>0</v>
      </c>
      <c r="H13" s="236">
        <f>Kriterien!Q122</f>
        <v>36</v>
      </c>
      <c r="I13" s="240" t="str">
        <f>IF(E13&gt;=D13,"JA","NEIN")</f>
        <v>NEIN</v>
      </c>
    </row>
    <row r="14" spans="2:9" ht="15.75">
      <c r="B14" s="228" t="str">
        <f>Kriterien!B125</f>
        <v xml:space="preserve">5. </v>
      </c>
      <c r="C14" s="220" t="str">
        <f>Kriterien!C125</f>
        <v>HOUSEKEEPING</v>
      </c>
      <c r="D14" s="135"/>
      <c r="E14" s="135"/>
      <c r="F14" s="135"/>
      <c r="G14" s="237"/>
      <c r="H14" s="219"/>
      <c r="I14" s="220"/>
    </row>
    <row r="15" spans="2:9" ht="30" customHeight="1">
      <c r="B15" s="229"/>
      <c r="C15" s="223"/>
      <c r="D15" s="233">
        <f>Kriterien!U150</f>
        <v>0.75</v>
      </c>
      <c r="E15" s="233">
        <f>Kriterien!J150</f>
        <v>0</v>
      </c>
      <c r="F15" s="234">
        <f>H15*D15</f>
        <v>21</v>
      </c>
      <c r="G15" s="236">
        <f>Kriterien!P150</f>
        <v>0</v>
      </c>
      <c r="H15" s="236">
        <f>Kriterien!Q150</f>
        <v>28</v>
      </c>
      <c r="I15" s="240" t="str">
        <f>IF(E15&gt;=D15,"JA","NEIN")</f>
        <v>NEIN</v>
      </c>
    </row>
    <row r="16" spans="2:9" ht="15.75">
      <c r="B16" s="228" t="str">
        <f>Kriterien!B153</f>
        <v>6.</v>
      </c>
      <c r="C16" s="220" t="str">
        <f>Kriterien!C153</f>
        <v>FOOD &amp; BEVERAGE</v>
      </c>
      <c r="D16" s="135"/>
      <c r="E16" s="135"/>
      <c r="F16" s="135"/>
      <c r="G16" s="237"/>
      <c r="H16" s="219"/>
      <c r="I16" s="220"/>
    </row>
    <row r="17" spans="2:9" ht="30" customHeight="1">
      <c r="B17" s="229"/>
      <c r="C17" s="223"/>
      <c r="D17" s="233">
        <f>Kriterien!U201</f>
        <v>0.75</v>
      </c>
      <c r="E17" s="233">
        <f>Kriterien!J201</f>
        <v>0</v>
      </c>
      <c r="F17" s="234">
        <f>H17*D17</f>
        <v>39</v>
      </c>
      <c r="G17" s="236">
        <f>Kriterien!P201</f>
        <v>0</v>
      </c>
      <c r="H17" s="236">
        <f>Kriterien!Q201</f>
        <v>52</v>
      </c>
      <c r="I17" s="240" t="str">
        <f>IF(E17&gt;=D17,"JA","NEIN")</f>
        <v>NEIN</v>
      </c>
    </row>
    <row r="18" spans="2:9" ht="15.75">
      <c r="B18" s="228" t="str">
        <f>Kriterien!B204</f>
        <v>7.</v>
      </c>
      <c r="C18" s="220" t="str">
        <f>Kriterien!C204</f>
        <v>VITAL BEREICH</v>
      </c>
      <c r="D18" s="135"/>
      <c r="E18" s="135"/>
      <c r="F18" s="135"/>
      <c r="G18" s="237"/>
      <c r="H18" s="219"/>
      <c r="I18" s="220"/>
    </row>
    <row r="19" spans="2:9" ht="30" customHeight="1">
      <c r="B19" s="229"/>
      <c r="C19" s="223"/>
      <c r="D19" s="233">
        <f>Kriterien!U256</f>
        <v>0.75</v>
      </c>
      <c r="E19" s="233">
        <f>Kriterien!J256</f>
        <v>0</v>
      </c>
      <c r="F19" s="234">
        <f>H19*D19</f>
        <v>40.5</v>
      </c>
      <c r="G19" s="236">
        <f>Kriterien!P256</f>
        <v>0</v>
      </c>
      <c r="H19" s="236">
        <f>Kriterien!Q256</f>
        <v>54</v>
      </c>
      <c r="I19" s="240" t="str">
        <f>IF(E19&gt;=D19,"JA","NEIN")</f>
        <v>NEIN</v>
      </c>
    </row>
    <row r="20" spans="2:9" ht="15.75">
      <c r="B20" s="228" t="str">
        <f>Kriterien!B259</f>
        <v>8.</v>
      </c>
      <c r="C20" s="220" t="str">
        <f>Kriterien!C259</f>
        <v>HOTEL ALLGEMEIN</v>
      </c>
      <c r="D20" s="135"/>
      <c r="E20" s="135"/>
      <c r="F20" s="135"/>
      <c r="G20" s="237"/>
      <c r="H20" s="219"/>
      <c r="I20" s="220"/>
    </row>
    <row r="21" spans="2:9" ht="30" customHeight="1">
      <c r="B21" s="229"/>
      <c r="C21" s="223"/>
      <c r="D21" s="233">
        <f>Kriterien!U290</f>
        <v>0.75</v>
      </c>
      <c r="E21" s="233">
        <f>Kriterien!J290</f>
        <v>0</v>
      </c>
      <c r="F21" s="234">
        <f>H21*D21</f>
        <v>24</v>
      </c>
      <c r="G21" s="236">
        <f>Kriterien!P290</f>
        <v>0</v>
      </c>
      <c r="H21" s="236">
        <f>Kriterien!Q290</f>
        <v>32</v>
      </c>
      <c r="I21" s="240" t="str">
        <f>IF(E21&gt;=D21,"JA","NEIN")</f>
        <v>NEIN</v>
      </c>
    </row>
    <row r="22" spans="2:9" ht="21" customHeight="1">
      <c r="B22" s="228"/>
      <c r="C22" s="220" t="s">
        <v>215</v>
      </c>
      <c r="D22" s="135"/>
      <c r="E22" s="135"/>
      <c r="F22" s="135"/>
      <c r="G22" s="237"/>
      <c r="H22" s="219"/>
      <c r="I22" s="220"/>
    </row>
    <row r="23" spans="2:9" ht="30" customHeight="1">
      <c r="B23" s="230"/>
      <c r="C23" s="231"/>
      <c r="D23" s="288">
        <f>Kriterien!U293</f>
        <v>0.75690235690235685</v>
      </c>
      <c r="E23" s="288">
        <f>Kriterien!J293</f>
        <v>0</v>
      </c>
      <c r="F23" s="289">
        <f>H23*D23</f>
        <v>224.79999999999998</v>
      </c>
      <c r="G23" s="290">
        <f>Kriterien!P293</f>
        <v>0</v>
      </c>
      <c r="H23" s="290">
        <f>Kriterien!Q293</f>
        <v>297</v>
      </c>
      <c r="I23" s="241" t="str">
        <f>IF(E23&gt;=D23,"JA","NEIN")</f>
        <v>NEIN</v>
      </c>
    </row>
    <row r="25" spans="2:9" ht="30" customHeight="1">
      <c r="B25" s="228"/>
      <c r="C25" s="225" t="s">
        <v>297</v>
      </c>
      <c r="D25" s="238">
        <v>1</v>
      </c>
      <c r="E25" s="238">
        <f>IF(G25="","",G25/H25)</f>
        <v>0</v>
      </c>
      <c r="F25" s="239">
        <f>H25</f>
        <v>40</v>
      </c>
      <c r="G25" s="239">
        <f>IF(Kriterien!$D$3=Kriterien!D312,SUM(Kriterien!E296:E297),IF(Kriterien!$D$3=Kriterien!$D$313,Kriterien!E296,"0"))</f>
        <v>0</v>
      </c>
      <c r="H25" s="239">
        <f>IF(Kriterien!$D$3=Kriterien!$D$312,SUM(Kriterien!H296:H297),IF(Kriterien!$D$3=Kriterien!$D$313,Kriterien!H296,"0"))</f>
        <v>40</v>
      </c>
      <c r="I25" s="241" t="str">
        <f>IF(E25=D25,"JA","NEIN")</f>
        <v>NEIN</v>
      </c>
    </row>
    <row r="56" spans="2:9" ht="15.75" customHeight="1">
      <c r="B56" s="464" t="s">
        <v>236</v>
      </c>
      <c r="C56" s="468" t="s">
        <v>370</v>
      </c>
      <c r="D56" s="469"/>
      <c r="E56" s="469"/>
      <c r="F56" s="469"/>
      <c r="G56" s="469"/>
      <c r="H56" s="469"/>
      <c r="I56" s="470"/>
    </row>
    <row r="57" spans="2:9" ht="15.75" customHeight="1">
      <c r="B57" s="465"/>
      <c r="C57" s="471"/>
      <c r="D57" s="472"/>
      <c r="E57" s="472"/>
      <c r="F57" s="472"/>
      <c r="G57" s="472"/>
      <c r="H57" s="472"/>
      <c r="I57" s="473"/>
    </row>
    <row r="58" spans="2:9" ht="15.75" customHeight="1">
      <c r="B58" s="465"/>
      <c r="C58" s="471"/>
      <c r="D58" s="472"/>
      <c r="E58" s="472"/>
      <c r="F58" s="472"/>
      <c r="G58" s="472"/>
      <c r="H58" s="472"/>
      <c r="I58" s="473"/>
    </row>
    <row r="59" spans="2:9" ht="15.75" customHeight="1">
      <c r="B59" s="465"/>
      <c r="C59" s="471"/>
      <c r="D59" s="472"/>
      <c r="E59" s="472"/>
      <c r="F59" s="472"/>
      <c r="G59" s="472"/>
      <c r="H59" s="472"/>
      <c r="I59" s="473"/>
    </row>
    <row r="60" spans="2:9" ht="15.75" customHeight="1">
      <c r="B60" s="465"/>
      <c r="C60" s="471"/>
      <c r="D60" s="472"/>
      <c r="E60" s="472"/>
      <c r="F60" s="472"/>
      <c r="G60" s="472"/>
      <c r="H60" s="472"/>
      <c r="I60" s="473"/>
    </row>
    <row r="61" spans="2:9" ht="15.75" customHeight="1">
      <c r="B61" s="465"/>
      <c r="C61" s="471"/>
      <c r="D61" s="472"/>
      <c r="E61" s="472"/>
      <c r="F61" s="472"/>
      <c r="G61" s="472"/>
      <c r="H61" s="472"/>
      <c r="I61" s="473"/>
    </row>
    <row r="62" spans="2:9" ht="15.75" customHeight="1">
      <c r="B62" s="465"/>
      <c r="C62" s="471"/>
      <c r="D62" s="472"/>
      <c r="E62" s="472"/>
      <c r="F62" s="472"/>
      <c r="G62" s="472"/>
      <c r="H62" s="472"/>
      <c r="I62" s="473"/>
    </row>
    <row r="63" spans="2:9" ht="15.75" customHeight="1">
      <c r="B63" s="465"/>
      <c r="C63" s="471"/>
      <c r="D63" s="472"/>
      <c r="E63" s="472"/>
      <c r="F63" s="472"/>
      <c r="G63" s="472"/>
      <c r="H63" s="472"/>
      <c r="I63" s="473"/>
    </row>
    <row r="64" spans="2:9" ht="15.75" customHeight="1">
      <c r="B64" s="466"/>
      <c r="C64" s="474"/>
      <c r="D64" s="475"/>
      <c r="E64" s="475"/>
      <c r="F64" s="475"/>
      <c r="G64" s="475"/>
      <c r="H64" s="475"/>
      <c r="I64" s="476"/>
    </row>
  </sheetData>
  <sheetProtection password="A40E" sheet="1" selectLockedCells="1"/>
  <mergeCells count="7">
    <mergeCell ref="B56:B64"/>
    <mergeCell ref="B1:I1"/>
    <mergeCell ref="B2:I2"/>
    <mergeCell ref="C56:I64"/>
    <mergeCell ref="B3:C3"/>
    <mergeCell ref="F3:I3"/>
    <mergeCell ref="D3:E3"/>
  </mergeCells>
  <conditionalFormatting sqref="I7 I9 I11 I13 I15 I17 I19 I21 I23">
    <cfRule type="cellIs" dxfId="3" priority="3" operator="equal">
      <formula>"NEIN"</formula>
    </cfRule>
    <cfRule type="cellIs" dxfId="2" priority="4" operator="equal">
      <formula>"JA"</formula>
    </cfRule>
  </conditionalFormatting>
  <conditionalFormatting sqref="I25">
    <cfRule type="cellIs" dxfId="1" priority="1" operator="equal">
      <formula>"NEIN"</formula>
    </cfRule>
    <cfRule type="cellIs" dxfId="0" priority="2" operator="equal">
      <formula>"JA"</formula>
    </cfRule>
  </conditionalFormatting>
  <pageMargins left="0.70866141732283472" right="0.70866141732283472" top="0.78740157480314965" bottom="0.78740157480314965" header="0.31496062992125984" footer="0.31496062992125984"/>
  <pageSetup paperSize="9" scale="76" orientation="portrait" r:id="rId1"/>
  <headerFooter>
    <oddFooter>&amp;RSeite &amp;P von &amp;N</oddFooter>
  </headerFooter>
  <rowBreaks count="1" manualBreakCount="1">
    <brk id="25" max="16383" man="1"/>
  </rowBreaks>
  <ignoredErrors>
    <ignoredError sqref="B3:I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F33"/>
  <sheetViews>
    <sheetView workbookViewId="0">
      <selection activeCell="D26" sqref="D26"/>
    </sheetView>
  </sheetViews>
  <sheetFormatPr baseColWidth="10" defaultRowHeight="15"/>
  <cols>
    <col min="1" max="1" width="13" customWidth="1"/>
    <col min="2" max="2" width="19.42578125" customWidth="1"/>
    <col min="3" max="3" width="18.42578125" bestFit="1" customWidth="1"/>
    <col min="4" max="4" width="22.28515625" bestFit="1" customWidth="1"/>
    <col min="5" max="5" width="18.28515625" customWidth="1"/>
    <col min="6" max="6" width="23.140625" bestFit="1" customWidth="1"/>
  </cols>
  <sheetData>
    <row r="2" spans="1:6" ht="28.5" customHeight="1">
      <c r="A2" s="390" t="s">
        <v>125</v>
      </c>
      <c r="B2" s="391" t="s">
        <v>150</v>
      </c>
      <c r="C2" s="7">
        <v>1</v>
      </c>
      <c r="D2" s="391" t="s">
        <v>151</v>
      </c>
      <c r="E2" s="391"/>
      <c r="F2" s="391"/>
    </row>
    <row r="3" spans="1:6" ht="4.5" customHeight="1"/>
    <row r="4" spans="1:6" ht="15.75">
      <c r="A4" s="9" t="s">
        <v>145</v>
      </c>
      <c r="B4" s="4">
        <v>1</v>
      </c>
      <c r="C4" s="4">
        <v>2</v>
      </c>
      <c r="D4" s="4">
        <v>3</v>
      </c>
      <c r="E4" s="4">
        <v>4</v>
      </c>
      <c r="F4" s="4">
        <v>5</v>
      </c>
    </row>
    <row r="5" spans="1:6" ht="15.75">
      <c r="A5" s="9" t="s">
        <v>147</v>
      </c>
      <c r="B5" s="11">
        <v>1</v>
      </c>
      <c r="C5" s="11">
        <v>0.8</v>
      </c>
      <c r="D5" s="11">
        <v>0.6</v>
      </c>
      <c r="E5" s="11">
        <v>0.4</v>
      </c>
      <c r="F5" s="11">
        <v>0</v>
      </c>
    </row>
    <row r="6" spans="1:6" ht="15.75">
      <c r="A6" s="9" t="s">
        <v>149</v>
      </c>
      <c r="B6" s="8">
        <f>$C$2*B5</f>
        <v>1</v>
      </c>
      <c r="C6" s="8">
        <f>$C$2*C5</f>
        <v>0.8</v>
      </c>
      <c r="D6" s="8">
        <f>$C$2*D5</f>
        <v>0.6</v>
      </c>
      <c r="E6" s="8">
        <f>$C$2*E5</f>
        <v>0.4</v>
      </c>
      <c r="F6" s="8">
        <f>$C$2*F5</f>
        <v>0</v>
      </c>
    </row>
    <row r="7" spans="1:6" ht="15.75">
      <c r="A7" s="9" t="s">
        <v>146</v>
      </c>
    </row>
    <row r="8" spans="1:6" ht="15.75">
      <c r="A8" s="3"/>
      <c r="B8" s="10" t="s">
        <v>132</v>
      </c>
      <c r="C8" s="10" t="s">
        <v>133</v>
      </c>
      <c r="D8" s="10" t="s">
        <v>136</v>
      </c>
      <c r="E8" s="10" t="s">
        <v>138</v>
      </c>
      <c r="F8" s="10" t="s">
        <v>131</v>
      </c>
    </row>
    <row r="9" spans="1:6" ht="15.75">
      <c r="A9" s="3"/>
      <c r="B9" s="10" t="s">
        <v>200</v>
      </c>
      <c r="C9" s="10" t="s">
        <v>132</v>
      </c>
      <c r="D9" s="10" t="s">
        <v>135</v>
      </c>
      <c r="E9" s="10" t="s">
        <v>137</v>
      </c>
      <c r="F9" s="10" t="s">
        <v>131</v>
      </c>
    </row>
    <row r="10" spans="1:6" ht="15.75">
      <c r="A10" s="3"/>
      <c r="B10" s="10"/>
      <c r="C10" s="10"/>
      <c r="D10" s="10" t="s">
        <v>135</v>
      </c>
      <c r="E10" s="10" t="s">
        <v>138</v>
      </c>
      <c r="F10" s="10" t="s">
        <v>137</v>
      </c>
    </row>
    <row r="11" spans="1:6" ht="15.75">
      <c r="A11" s="3"/>
      <c r="B11" s="10"/>
      <c r="C11" s="10"/>
      <c r="D11" s="10" t="s">
        <v>140</v>
      </c>
      <c r="E11" s="10" t="s">
        <v>139</v>
      </c>
      <c r="F11" s="10" t="s">
        <v>137</v>
      </c>
    </row>
    <row r="12" spans="1:6" ht="15.75">
      <c r="A12" s="3"/>
      <c r="B12" s="10" t="s">
        <v>142</v>
      </c>
      <c r="C12" s="10" t="s">
        <v>133</v>
      </c>
      <c r="D12" s="10" t="s">
        <v>136</v>
      </c>
      <c r="E12" s="10" t="s">
        <v>141</v>
      </c>
      <c r="F12" s="10" t="s">
        <v>137</v>
      </c>
    </row>
    <row r="13" spans="1:6" ht="15.75">
      <c r="A13" s="3"/>
      <c r="B13" s="10" t="s">
        <v>142</v>
      </c>
      <c r="C13" s="10" t="s">
        <v>133</v>
      </c>
      <c r="D13" s="10" t="s">
        <v>134</v>
      </c>
      <c r="E13" s="10" t="s">
        <v>199</v>
      </c>
      <c r="F13" s="10" t="s">
        <v>137</v>
      </c>
    </row>
    <row r="15" spans="1:6" ht="32.25" customHeight="1">
      <c r="A15" s="392" t="s">
        <v>123</v>
      </c>
      <c r="B15" s="393" t="s">
        <v>152</v>
      </c>
      <c r="C15" s="7">
        <v>1</v>
      </c>
      <c r="D15" s="393" t="s">
        <v>151</v>
      </c>
      <c r="E15" s="393"/>
      <c r="F15" s="393"/>
    </row>
    <row r="16" spans="1:6" ht="15.75">
      <c r="A16" s="31" t="s">
        <v>184</v>
      </c>
    </row>
    <row r="17" spans="1:6" ht="15.75">
      <c r="A17" s="9" t="s">
        <v>153</v>
      </c>
      <c r="B17" s="4">
        <v>2</v>
      </c>
      <c r="C17" s="4">
        <v>1</v>
      </c>
      <c r="D17" s="4">
        <v>3</v>
      </c>
      <c r="E17" s="4">
        <v>4</v>
      </c>
      <c r="F17" s="4">
        <v>5</v>
      </c>
    </row>
    <row r="18" spans="1:6" ht="15.75">
      <c r="A18" s="9" t="s">
        <v>147</v>
      </c>
      <c r="B18" s="11">
        <v>2</v>
      </c>
      <c r="C18" s="11">
        <v>1</v>
      </c>
      <c r="D18" s="11"/>
      <c r="E18" s="11"/>
      <c r="F18" s="11"/>
    </row>
    <row r="19" spans="1:6" ht="15.75">
      <c r="A19" s="9" t="s">
        <v>149</v>
      </c>
      <c r="B19" s="8">
        <f>$C$15*B18</f>
        <v>2</v>
      </c>
      <c r="C19" s="8">
        <f>$C$15*C18</f>
        <v>1</v>
      </c>
      <c r="D19" s="8">
        <f>$C$15*D18</f>
        <v>0</v>
      </c>
      <c r="E19" s="8">
        <f>$C$15*E18</f>
        <v>0</v>
      </c>
      <c r="F19" s="8">
        <f>$C$15*F18</f>
        <v>0</v>
      </c>
    </row>
    <row r="20" spans="1:6" ht="15.75">
      <c r="A20" s="9" t="s">
        <v>154</v>
      </c>
    </row>
    <row r="22" spans="1:6" ht="15.75">
      <c r="A22" s="31" t="s">
        <v>185</v>
      </c>
    </row>
    <row r="23" spans="1:6" ht="15.75">
      <c r="A23" s="9" t="s">
        <v>149</v>
      </c>
      <c r="B23" s="32">
        <v>0</v>
      </c>
    </row>
    <row r="24" spans="1:6" ht="15.75">
      <c r="A24" s="9" t="s">
        <v>181</v>
      </c>
    </row>
    <row r="26" spans="1:6">
      <c r="A26" s="5"/>
    </row>
    <row r="27" spans="1:6">
      <c r="B27" s="6"/>
    </row>
    <row r="28" spans="1:6">
      <c r="B28" s="6"/>
    </row>
    <row r="29" spans="1:6">
      <c r="B29" s="6"/>
    </row>
    <row r="30" spans="1:6">
      <c r="B30" s="6"/>
    </row>
    <row r="31" spans="1:6">
      <c r="B31" s="6"/>
    </row>
    <row r="32" spans="1:6">
      <c r="B32" s="6"/>
    </row>
    <row r="33" spans="1:2" ht="15.75">
      <c r="A33" s="1"/>
      <c r="B33" s="6"/>
    </row>
  </sheetData>
  <conditionalFormatting sqref="E4:F4">
    <cfRule type="expression" priority="1">
      <formula>"M4=Punkte!$A$15"</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Kriterien</vt:lpstr>
      <vt:lpstr>Zusammenfassung</vt:lpstr>
      <vt:lpstr>Punkte</vt:lpstr>
      <vt:lpstr>Kriterien!Druckbereich</vt:lpstr>
      <vt:lpstr>Zusammenfassung!Druckbereich</vt:lpstr>
      <vt:lpstr>Kriterien!Drucktitel</vt:lpstr>
      <vt:lpstr>Zusammenfassung!Drucktitel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Eydner Carolin</dc:creator>
  <cp:lastModifiedBy>Schieder Evelin</cp:lastModifiedBy>
  <cp:lastPrinted>2019-10-03T11:46:02Z</cp:lastPrinted>
  <dcterms:created xsi:type="dcterms:W3CDTF">2006-09-16T00:00:00Z</dcterms:created>
  <dcterms:modified xsi:type="dcterms:W3CDTF">2019-10-04T06:56:59Z</dcterms:modified>
</cp:coreProperties>
</file>